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480" windowHeight="9975" activeTab="1"/>
  </bookViews>
  <sheets>
    <sheet name="nowy" sheetId="1" r:id="rId1"/>
    <sheet name="1505" sheetId="2" r:id="rId2"/>
  </sheets>
  <definedNames>
    <definedName name="_xlnm.Print_Area" localSheetId="1">'1505'!$A$1:$T$99</definedName>
    <definedName name="_xlnm.Print_Area" localSheetId="0">nowy!$A$1:$U$99</definedName>
  </definedNames>
  <calcPr calcId="125725"/>
</workbook>
</file>

<file path=xl/calcChain.xml><?xml version="1.0" encoding="utf-8"?>
<calcChain xmlns="http://schemas.openxmlformats.org/spreadsheetml/2006/main">
  <c r="I38" i="2"/>
  <c r="F4"/>
  <c r="E4"/>
  <c r="H38"/>
  <c r="G38"/>
  <c r="A99"/>
  <c r="A98"/>
  <c r="A97"/>
  <c r="A96"/>
  <c r="A95"/>
  <c r="A94"/>
  <c r="A93"/>
  <c r="A91"/>
  <c r="A90"/>
  <c r="A89"/>
  <c r="A88"/>
  <c r="A87"/>
  <c r="A86"/>
  <c r="A85"/>
  <c r="A83"/>
  <c r="A82"/>
  <c r="A81"/>
  <c r="A80"/>
  <c r="A79"/>
  <c r="A78"/>
  <c r="A75"/>
  <c r="A74"/>
  <c r="A72"/>
  <c r="A71"/>
  <c r="A69"/>
  <c r="A68"/>
  <c r="A67"/>
  <c r="A66"/>
  <c r="A65"/>
  <c r="A64"/>
  <c r="A63"/>
  <c r="A62"/>
  <c r="A60"/>
  <c r="A58"/>
  <c r="A57"/>
  <c r="A56"/>
  <c r="A55"/>
  <c r="A54"/>
  <c r="A53"/>
  <c r="A52"/>
  <c r="A51"/>
  <c r="A50"/>
  <c r="A49"/>
  <c r="A46"/>
  <c r="A45"/>
  <c r="A42"/>
  <c r="A41"/>
  <c r="A40"/>
  <c r="A39"/>
  <c r="A37"/>
  <c r="A35"/>
  <c r="A34"/>
  <c r="A32"/>
  <c r="A31"/>
  <c r="A30"/>
  <c r="A29"/>
  <c r="A28"/>
  <c r="A27"/>
  <c r="A26"/>
  <c r="A25"/>
  <c r="A22"/>
  <c r="A20"/>
  <c r="A19"/>
  <c r="A17"/>
  <c r="A16"/>
  <c r="A14"/>
  <c r="A13"/>
  <c r="A12"/>
  <c r="A11"/>
  <c r="A10"/>
  <c r="A8"/>
  <c r="A7"/>
  <c r="A6"/>
  <c r="A5"/>
  <c r="A5" i="1"/>
  <c r="A6"/>
  <c r="A7"/>
  <c r="A8"/>
  <c r="A10"/>
  <c r="A11"/>
  <c r="A12"/>
  <c r="A13"/>
  <c r="A14"/>
  <c r="A16"/>
  <c r="A17"/>
  <c r="A19"/>
  <c r="A20"/>
  <c r="A22"/>
  <c r="A25"/>
  <c r="A26"/>
  <c r="A27"/>
  <c r="A28"/>
  <c r="A29"/>
  <c r="A30"/>
  <c r="A31"/>
  <c r="A32"/>
  <c r="A34"/>
  <c r="A35"/>
  <c r="A37"/>
  <c r="A39"/>
  <c r="A40"/>
  <c r="A41"/>
  <c r="A42"/>
  <c r="A45"/>
  <c r="A46"/>
  <c r="A49"/>
  <c r="A50"/>
  <c r="A51"/>
  <c r="A52"/>
  <c r="A53"/>
  <c r="A54"/>
  <c r="A55"/>
  <c r="A56"/>
  <c r="A57"/>
  <c r="A58"/>
  <c r="A60"/>
  <c r="A62"/>
  <c r="A63"/>
  <c r="A64"/>
  <c r="A65"/>
  <c r="A66"/>
  <c r="A67"/>
  <c r="A68"/>
  <c r="A69"/>
  <c r="A71"/>
  <c r="A72"/>
  <c r="A74"/>
  <c r="A75"/>
  <c r="A78"/>
  <c r="A79"/>
  <c r="A80"/>
  <c r="A81"/>
  <c r="A82"/>
  <c r="A83"/>
  <c r="A85"/>
  <c r="A86"/>
  <c r="A87"/>
  <c r="A88"/>
  <c r="A89"/>
  <c r="A90"/>
  <c r="A91"/>
  <c r="A93"/>
  <c r="A94"/>
  <c r="A95"/>
  <c r="A96"/>
  <c r="A97"/>
  <c r="A98"/>
  <c r="A99"/>
  <c r="J38" i="2" l="1"/>
  <c r="K38" s="1"/>
  <c r="L38" s="1"/>
  <c r="M38" s="1"/>
  <c r="N38" s="1"/>
  <c r="O38" s="1"/>
  <c r="P38" s="1"/>
  <c r="Q38" s="1"/>
</calcChain>
</file>

<file path=xl/sharedStrings.xml><?xml version="1.0" encoding="utf-8"?>
<sst xmlns="http://schemas.openxmlformats.org/spreadsheetml/2006/main" count="576" uniqueCount="121">
  <si>
    <t>L.p.</t>
  </si>
  <si>
    <t>Wyszczególnienie</t>
  </si>
  <si>
    <t>Wykonanie 2010</t>
  </si>
  <si>
    <t>Wykonanie 2011</t>
  </si>
  <si>
    <t>Plan 3 kw. 2012</t>
  </si>
  <si>
    <t>Wykonanie 2012</t>
  </si>
  <si>
    <t>Prognoza 2013</t>
  </si>
  <si>
    <t>Prognoza 2014</t>
  </si>
  <si>
    <t>Prognoza 2015</t>
  </si>
  <si>
    <t>Prognoza 2016</t>
  </si>
  <si>
    <t>Prognoza 2017</t>
  </si>
  <si>
    <t>Prognoza 2018</t>
  </si>
  <si>
    <t>Prognoza 2019</t>
  </si>
  <si>
    <t>Prognoza 2020</t>
  </si>
  <si>
    <t>Prognoza 2021</t>
  </si>
  <si>
    <t>Prognoza 2022</t>
  </si>
  <si>
    <t>Prognoza 2023</t>
  </si>
  <si>
    <t>Prognoza 2024</t>
  </si>
  <si>
    <t>Dochody ogółem</t>
  </si>
  <si>
    <t xml:space="preserve"> Dochody bieżące</t>
  </si>
  <si>
    <t xml:space="preserve">  dochody z tytułu udziału we wpływach z podatku dochodowego od osób fizycznych</t>
  </si>
  <si>
    <t xml:space="preserve">  dochody z tytułu udziału we wpływach z podatku dochodowego od osób prawnych</t>
  </si>
  <si>
    <t xml:space="preserve">  podatki i opłaty</t>
  </si>
  <si>
    <t>1.1.3.1</t>
  </si>
  <si>
    <t xml:space="preserve">   z podatku od nieruchomości</t>
  </si>
  <si>
    <t xml:space="preserve">  z subwencji ogólnej</t>
  </si>
  <si>
    <t xml:space="preserve">  z tytułu dotacji i środków przeznaczonych na cele bieżące</t>
  </si>
  <si>
    <t xml:space="preserve">  Dochody majątkowe, w tym</t>
  </si>
  <si>
    <t xml:space="preserve">  ze sprzedaży majątku</t>
  </si>
  <si>
    <t xml:space="preserve">  z tytułu dotacji oraz środków przeznaczonych na inwestycje</t>
  </si>
  <si>
    <t>Wydatki ogółem</t>
  </si>
  <si>
    <t xml:space="preserve"> Wydatki bieżące, w tym:</t>
  </si>
  <si>
    <t xml:space="preserve">  z tytułu poręczeń i gwarancji</t>
  </si>
  <si>
    <t>2.1.1.1</t>
  </si>
  <si>
    <t xml:space="preserve">   w tym: gwarancje i poręczenia podlegające wyłączeniu z limitów spłaty zobowiązań  określonych w art. 243 ust. 3 pkt 2 ustawy z dnia 27 sierpnia 2009 r. o finansach publicznych (Dz. U. Nr 157, poz. 1240, z późn. zm.) lub art. 169 ust. 3 pkt 2 ustawy z dnia 30 czerwca 2005 r. o finansach publicznych (Dz. U. Nr 249, poz. 2104, z późn. zm)</t>
  </si>
  <si>
    <t xml:space="preserve">   na spłatę przejętych zobowiązań samodzielnego publicznego zakładu opieki zdrowotnej przekształconego na zasadach określonych w przepisach  o działalności leczniczej, w wysokości w jakiej nie podlegają sfinansowaniu dotacją z budżetu państwa)</t>
  </si>
  <si>
    <t xml:space="preserve">  wydatki na obsługę długu</t>
  </si>
  <si>
    <t>2.1.3.1</t>
  </si>
  <si>
    <t xml:space="preserve">   w tym odsetki i dyskonto określone w art. 243 ust. 1 ustawy lub art. 169 ust. 1 ufp z 2005 r..</t>
  </si>
  <si>
    <t xml:space="preserve"> Wydatki majątkowe</t>
  </si>
  <si>
    <t>Wynik budżetu</t>
  </si>
  <si>
    <t>Przychody budżetu</t>
  </si>
  <si>
    <t xml:space="preserve"> Nadwyżka budżetowa z lat ubiegłych</t>
  </si>
  <si>
    <t xml:space="preserve">  w tym na pokrycie deficytu budżetu</t>
  </si>
  <si>
    <t xml:space="preserve"> Wolne środki, o których mowa w art. 217 ust.2 pkt 6 ustawy</t>
  </si>
  <si>
    <t xml:space="preserve">   w tym na pokrycie deficytu budżetu</t>
  </si>
  <si>
    <t xml:space="preserve">  Kredyty, pożyczki, emisja papierów wartościowych</t>
  </si>
  <si>
    <t xml:space="preserve"> Inne przychody niezwiązane z zaciągnięciem długu</t>
  </si>
  <si>
    <t>Rozchody budżetu</t>
  </si>
  <si>
    <t xml:space="preserve"> Spłaty rat kapitałowych kredytów i pożyczek oraz wykup papierów wartościowych</t>
  </si>
  <si>
    <t xml:space="preserve">  w tym łączna kwota przypadających na dany rok kwot wyłączeń określonych w: art. 243 ust. 3 pkt 1 ustawy (lub art. 169 ust. 3 pkt 1 ufp z 2005 r.), art. 121a ustawy  z dnia 27 sierpnia 2009 r. – Przepisy wprowadzające ustawę o finansach publicznych  (Dz. U. Nr 157, poz. 1241, z późn. zm.) oraz art.  36 ustawy z dnia 7 grudnia 2012 r. o zmianie niektórych ustaw związanych z realizacją ustawy budżetowej (Dz.U. poz. 1456)</t>
  </si>
  <si>
    <t>5.1.1.1</t>
  </si>
  <si>
    <t xml:space="preserve">   w tym kwota przypadających na dany rok kwot wyłączeń określonych w art. 243 ust. 3 pkt 1 ustawy lub art. 169 ust. 3 pkt 1 ufp z 2005 r.</t>
  </si>
  <si>
    <t xml:space="preserve"> Inne rozchody niezwiązane ze spłatą długu</t>
  </si>
  <si>
    <t>Kwota długu</t>
  </si>
  <si>
    <t xml:space="preserve"> Łączna kwota wyłączeń z ograniczeń długu określonych w art. 170 ust. 3 ufp z 2005 r. oraz w art.  36 ustawy o zmianie niektórych ustaw związanych z realizacją ustawy budżetowej, w tym: </t>
  </si>
  <si>
    <t xml:space="preserve">   - kwota wyłączeń z ograniczeń długu określonych w art. 170 ust. 3 ufp z 2005 r. </t>
  </si>
  <si>
    <t xml:space="preserve"> Wskaźnik zadłużenia do dochodów ogółem określony w art. 170 ufp z 2005 r., bez uwzględniania wyłączeń określonych w pkt 6.1.   </t>
  </si>
  <si>
    <t xml:space="preserve"> Wskaźnik zadłużenia do dochodów ogółem, o którym mowa w art.  170 ufp z 2005 r., po uwzględnieniu wyłączeń określonych w pkt 6.1. </t>
  </si>
  <si>
    <t>Kwota zobowiązań wynikających z przejęcia przez jednostkę samorządu terytorialnego zobowiązań po likwidowanych i przekształcanych jednostkach zaliczanych do sektora  finansów publicznych</t>
  </si>
  <si>
    <t>Relacja zrównoważenia wydatków bieżących, o której mowa w art. 242 ustawy</t>
  </si>
  <si>
    <t xml:space="preserve"> Różnica między dochodami bieżącymi a  wydatkami bieżącymi</t>
  </si>
  <si>
    <t xml:space="preserve"> Różnica między dochodami bieżącymi, powiększonymi o nadwyżkę budżetową określoną w pkt 4.1. i wolne środki określone w pkt 4.2.  a wydatkami bieżącymi, pomniejszonym o wydatki określone w pkt  2.1.2.</t>
  </si>
  <si>
    <t>Wskaźnik spłaty zobowiązań</t>
  </si>
  <si>
    <t xml:space="preserve"> Wskaźnik planowanej łącznej kwoty spłaty zobowiązań, o której mowa w art. 169 ust. 1 ufp z 2005 r. do dochodów ogółem, bez uwzględnienia wyłączeń określonych w pkt 5.1.1.  </t>
  </si>
  <si>
    <t xml:space="preserve"> Wskaźnik planowanej łącznej kwoty spłaty zobowiązań, o której mowa w art. 169 ust. 1 ufp z 2005 r. do dochodów ogółem, po uwzględnieniu wyłączeń przypadających na dany rok określonych w pkt 5.1.1. </t>
  </si>
  <si>
    <t xml:space="preserve"> Wskaźnik planowanej łącznej kwoty spłaty zobowiązań, o której mowa w art. 243 ust. 1 ustawy do dochodów ogółem, bez uwzględnienia zobowiązań związku współtworzonego przez jednostkę samorządu terytorialnego  i bez uwzględniania wyłączeń przypadających na dany rok określonych w pkt 5.1.1.</t>
  </si>
  <si>
    <t xml:space="preserve"> Wskaźnik planowanej łącznej kwoty spłaty zobowiązań, o której mowa w art. 243 ust. 1 ustawy do dochodów ogółem, bez uwzględnienia zobowiązań związku współtworzonego przez jednostkę samorządu terytorialnego, po uwzględnieniu wyłączeń przypadających na dany rok określonych w pkt 5.1.1. </t>
  </si>
  <si>
    <t xml:space="preserve"> Kwota zobowiązań związku współtworzonego przez jednostkę samorządu terytorialnego przypadających do spłaty w danym roku budżetowym, podlegająca doliczeniu zgodnie z art. 244 ustawy </t>
  </si>
  <si>
    <t xml:space="preserve"> Wskaźnik planowanej łącznej kwoty spłaty zobowiązań, o której mowa w art. 243 ust. 1 ustawy do dochodów ogółem, po uwzględnieniu zobowiązań związku współtworzonego przez jednostkę samorządu terytorialnego oraz po uwzględnieniu wyłączeń przypadających na dany rok określonych w pkt 5.1.1.</t>
  </si>
  <si>
    <t xml:space="preserve"> Dopuszczalny wskaźnik spłaty zobowiązań określony w art. 243 ustawy, po uwzględnieniu wyłączeń określonych w art.  36 ustawy z dnia 7 grudnia 2012 r. o zmianie niektórych ustaw związanych z realizacją ustawy budżetowej, obliczony w oparciu o plan 3 kwartałów roku poprzedzającego rok budżetowy</t>
  </si>
  <si>
    <t xml:space="preserve">  Dopuszczalny wskaźnik spłaty zobowiązań określony w art. 243 ustawy, po uwzględnieniu wyłączeń określonych w art.  36 ustawy z dnia 7 grudnia 2012 r. o zmianie niektórych ustaw związanych z realizacją ustawy budżetowej, obliczony w oparciu o wykonanie roku poprzedzającego rok budżetowy</t>
  </si>
  <si>
    <t xml:space="preserve"> Informacja o spełnieniu wskaźnika spłaty zobowiązań określonego w art. 243 ustawy, po uwzględnieniu zobowiązań związku współtworzonego przez jednostkę samorządu terytorialnego oraz po uwzględnieniu wyłączeń określonych w pkt 5.1.1., obliczonego w oparciu o plan 3 kwartałów roku poprzedzającego rok budżetowy</t>
  </si>
  <si>
    <t xml:space="preserve">  Informacja o spełnieniu wskaźnika spłaty zobowiązań określonego w art. 243 ustawy, po uwzględnieniu zobowiązań związku współtworzonego przez jednostkę samorządu terytorialnego oraz po uwzględnieniu wyłączeń określonych w pkt 5.1.1., obliczonego w oparciu o wykonanie roku poprzedzającego rok budżetowy</t>
  </si>
  <si>
    <t>Przeznaczenie prognozowanej nadwyżki budżetowej,  w tym na:</t>
  </si>
  <si>
    <t xml:space="preserve"> Spłaty kredytów, pożyczek i wykup papierów wartościowych</t>
  </si>
  <si>
    <t>Informacje uzupełniające o wybranych rodzajach wydatków budżetowych</t>
  </si>
  <si>
    <t xml:space="preserve"> Wydatki bieżące na wynagrodzenia i składki od nich naliczane</t>
  </si>
  <si>
    <t xml:space="preserve"> Wydatki związane z funkcjonowaniem organów jednostki samorządu terytorialnego</t>
  </si>
  <si>
    <t xml:space="preserve"> Wydatki objęte limitem art. 226 ust. 3 ustawy</t>
  </si>
  <si>
    <t xml:space="preserve">   bieżące</t>
  </si>
  <si>
    <t xml:space="preserve">   majątkowe</t>
  </si>
  <si>
    <t xml:space="preserve"> Wydatki inwestycyjne kontynuowane </t>
  </si>
  <si>
    <t xml:space="preserve"> Nowe wydatki inwestycyjne</t>
  </si>
  <si>
    <t xml:space="preserve"> Wydatki majątkowe w formie dotacji </t>
  </si>
  <si>
    <t>Finansowanie programów, projektów lub zadań realizowanych z udziałem środków, o których mowa w art. 5 ust. 1 pkt 2 i 3 ustawy</t>
  </si>
  <si>
    <t xml:space="preserve"> Dochody bieżące  na programy, projekty lub zadania finansowane z udziałem środków, o których mowa w art. 5 ust. 1 pkt 2 i 3 ustawy</t>
  </si>
  <si>
    <t xml:space="preserve">  -  w tym środki określone w art. 5 ust. 1 pkt 2 ustawy</t>
  </si>
  <si>
    <t>12.1.1.1</t>
  </si>
  <si>
    <t xml:space="preserve">   - w tym środki określone w art. 5 ust. 1 pkt 2 ustawy wynikające wyłącznie z  zawartych umów na realizację programu, projektu lub zadania</t>
  </si>
  <si>
    <t xml:space="preserve"> Dochody majątkowe  na programy, projekty lub zadania finansowane z udziałem środków, o których mowa w art. 5 ust. 1 pkt 2 i 3 ustawy</t>
  </si>
  <si>
    <t xml:space="preserve">   -  w tym środki określone w art. 5 ust. 1 pkt 2 ustawy</t>
  </si>
  <si>
    <t>12.2.1.1</t>
  </si>
  <si>
    <t xml:space="preserve">    - w tym środki określone w art. 5 ust. 1 pkt 2 ustawy wynikające wyłącznie z zawartych umów na realizację programu, projektu lub zadania</t>
  </si>
  <si>
    <t xml:space="preserve"> Wydatki bieżące na programy, projekty lub zadania finansowane z udziałem środków, o których mowa w art. 5 ust. 1 pkt 2 i 3 ustawy</t>
  </si>
  <si>
    <t xml:space="preserve">  -  w tym finansowane środkami określonymi w art. 5 ust. 1 pkt 2 ustawy </t>
  </si>
  <si>
    <t xml:space="preserve">  Wydatki bieżące na realizację programu, projektu lub zadania wynikające wyłącznie z zawartych umów z podmiotem dysponującym środkami, o których mowa w art. 5 ust. 1 pkt 2 ustawy </t>
  </si>
  <si>
    <t xml:space="preserve"> Wydatki majątkowe na programy, projekty lub zadania finansowane z udziałem środków, o których mowa w art. 5 ust. 1 pkt 2 i 3 ustawy</t>
  </si>
  <si>
    <t xml:space="preserve">  -  w tym finansowane środkami określonymi w art. 5 ust. 1 pkt 2 ustawy</t>
  </si>
  <si>
    <t xml:space="preserve">  Wydatki majątkowe na realizację programu, projektu lub zadania wynikające wyłącznie z zawartych umów z podmiotem dysponującym środkami, o których mowa w art. 5 ust. 1 pkt 2 ustawy </t>
  </si>
  <si>
    <t xml:space="preserve">Kwoty dotyczące przejęcia i spłaty zobowiązań po samodzielnych publicznych zakładach opieki zdrowotnej oraz pokrycia ujemnego wyniku 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</si>
  <si>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</si>
  <si>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(Dz.U. Nr 112, poz. 654, z późn. zm.)</t>
  </si>
  <si>
    <t xml:space="preserve"> Wysokość zobowiązań podlegających umorzeniu, o którym mowa w art. 190 ustawy o działalności leczniczej</t>
  </si>
  <si>
    <t xml:space="preserve"> 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</si>
  <si>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</si>
  <si>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 xml:space="preserve"> Wydatki na spłatę zobowiązań samodzielnego publicznego zakładu opieki zdrowotnej przejętych do końca 2011 r. na podstawie przepisów o zakładach opieki zdrowotnej</t>
  </si>
  <si>
    <t xml:space="preserve"> Wydatki bieżące na pokrycie ujemnego wyniku finansowego samodzielnego publicznego zakładu opieki zdrowotnej</t>
  </si>
  <si>
    <t>Dane uzupełniające o długu i jego spłacie</t>
  </si>
  <si>
    <t xml:space="preserve"> Spłaty rat kapitałowych oraz wykup papierów wartościowych, o których mowa w pkt. 5.1., wynikające wyłącznie z tytułu zobowiązań już zaciągniętych</t>
  </si>
  <si>
    <t xml:space="preserve"> Kwota długu, którego planowana spłata dokona się z wydatków budżetu</t>
  </si>
  <si>
    <t xml:space="preserve"> Wydatki zmniejszające dług, w tym</t>
  </si>
  <si>
    <t xml:space="preserve">  spłata zobowiązań wymagalnych z lat poprzednich, innych niż w pkt 14.3.3</t>
  </si>
  <si>
    <t xml:space="preserve">  związane z umowami zaliczanymi do tytułów dłużnych wliczanych w państwowy dług publiczny</t>
  </si>
  <si>
    <t xml:space="preserve">  wypłaty z tytułu wymagalnych poręczeń i gwarancji</t>
  </si>
  <si>
    <t xml:space="preserve"> Wynik operacji niekasowych wpływających na kwotę długu ( m.in. umorzenia, różnice kursowe)</t>
  </si>
  <si>
    <t>TAK</t>
  </si>
  <si>
    <t>X</t>
  </si>
  <si>
    <t>WIELOLETNIA PROGNOZA FINANSOWA NA LATA 2013-2024</t>
  </si>
  <si>
    <t>Plan 3 kw.2013 r.</t>
  </si>
  <si>
    <t xml:space="preserve">Plan 3 kw.2013 </t>
  </si>
</sst>
</file>

<file path=xl/styles.xml><?xml version="1.0" encoding="utf-8"?>
<styleSheet xmlns="http://schemas.openxmlformats.org/spreadsheetml/2006/main"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NumberFormat="1" applyFont="1" applyBorder="1" applyAlignment="1">
      <alignment wrapText="1"/>
    </xf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center" vertical="center"/>
    </xf>
    <xf numFmtId="10" fontId="22" fillId="0" borderId="10" xfId="0" applyNumberFormat="1" applyFont="1" applyBorder="1"/>
    <xf numFmtId="0" fontId="22" fillId="0" borderId="10" xfId="0" applyFont="1" applyBorder="1"/>
    <xf numFmtId="10" fontId="22" fillId="0" borderId="10" xfId="0" applyNumberFormat="1" applyFont="1" applyBorder="1" applyAlignment="1">
      <alignment horizontal="center" vertical="center"/>
    </xf>
    <xf numFmtId="4" fontId="0" fillId="0" borderId="0" xfId="0" applyNumberFormat="1"/>
    <xf numFmtId="4" fontId="22" fillId="0" borderId="11" xfId="0" applyNumberFormat="1" applyFont="1" applyFill="1" applyBorder="1"/>
    <xf numFmtId="0" fontId="0" fillId="0" borderId="0" xfId="0" applyBorder="1"/>
    <xf numFmtId="0" fontId="23" fillId="0" borderId="0" xfId="0" applyFont="1"/>
    <xf numFmtId="10" fontId="22" fillId="33" borderId="10" xfId="0" applyNumberFormat="1" applyFont="1" applyFill="1" applyBorder="1"/>
    <xf numFmtId="4" fontId="22" fillId="33" borderId="10" xfId="0" applyNumberFormat="1" applyFont="1" applyFill="1" applyBorder="1"/>
    <xf numFmtId="4" fontId="22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/>
    <xf numFmtId="10" fontId="22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/>
    <xf numFmtId="4" fontId="22" fillId="0" borderId="10" xfId="0" applyNumberFormat="1" applyFont="1" applyBorder="1" applyAlignment="1">
      <alignment horizontal="right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7"/>
  <sheetViews>
    <sheetView view="pageBreakPreview" topLeftCell="H1" zoomScale="59" zoomScaleNormal="100" zoomScaleSheetLayoutView="59" workbookViewId="0">
      <selection activeCell="AH19" sqref="AH19"/>
    </sheetView>
  </sheetViews>
  <sheetFormatPr defaultRowHeight="14.25"/>
  <cols>
    <col min="2" max="2" width="61.125" customWidth="1"/>
    <col min="3" max="6" width="15.625" customWidth="1"/>
    <col min="7" max="7" width="18.75" customWidth="1"/>
    <col min="8" max="18" width="15.625" customWidth="1"/>
    <col min="19" max="19" width="12.375" bestFit="1" customWidth="1"/>
  </cols>
  <sheetData>
    <row r="1" spans="1:20">
      <c r="B1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158082356</v>
      </c>
      <c r="H4" s="7">
        <v>146843813</v>
      </c>
      <c r="I4" s="7">
        <v>152199889</v>
      </c>
      <c r="J4" s="7">
        <v>158103619</v>
      </c>
      <c r="K4" s="7">
        <v>162556627</v>
      </c>
      <c r="L4" s="7">
        <v>166391526</v>
      </c>
      <c r="M4" s="7">
        <v>170932207</v>
      </c>
      <c r="N4" s="7">
        <v>174639144</v>
      </c>
      <c r="O4" s="7">
        <v>177118436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152532346</v>
      </c>
      <c r="H5" s="7">
        <v>146843813</v>
      </c>
      <c r="I5" s="7">
        <v>152199889</v>
      </c>
      <c r="J5" s="7">
        <v>158103619</v>
      </c>
      <c r="K5" s="7">
        <v>162556627</v>
      </c>
      <c r="L5" s="7">
        <v>166391526</v>
      </c>
      <c r="M5" s="7">
        <v>170932207</v>
      </c>
      <c r="N5" s="7">
        <v>174639144</v>
      </c>
      <c r="O5" s="7">
        <v>177118436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32763938</v>
      </c>
      <c r="H11" s="7">
        <v>28416797</v>
      </c>
      <c r="I11" s="7">
        <v>28843049</v>
      </c>
      <c r="J11" s="7">
        <v>29275694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5550010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7">
        <v>5538070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170149795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147067904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8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811932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</row>
    <row r="18" spans="1:18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2536500</v>
      </c>
      <c r="H20" s="7">
        <v>2594483</v>
      </c>
      <c r="I20" s="7">
        <v>2770459</v>
      </c>
      <c r="J20" s="7">
        <v>3287776</v>
      </c>
      <c r="K20" s="7">
        <v>3539804</v>
      </c>
      <c r="L20" s="7">
        <v>3207778</v>
      </c>
      <c r="M20" s="7">
        <v>2647855</v>
      </c>
      <c r="N20" s="7">
        <v>2033285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8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2536500</v>
      </c>
      <c r="H21" s="7">
        <v>2594483</v>
      </c>
      <c r="I21" s="7">
        <v>2770459</v>
      </c>
      <c r="J21" s="7">
        <v>3287776</v>
      </c>
      <c r="K21" s="7">
        <v>3539804</v>
      </c>
      <c r="L21" s="7">
        <v>3207778</v>
      </c>
      <c r="M21" s="7">
        <v>2647855</v>
      </c>
      <c r="N21" s="7">
        <v>2033285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8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23081891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8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-12067439</v>
      </c>
      <c r="H23" s="7">
        <v>-7481453</v>
      </c>
      <c r="I23" s="7">
        <v>-4583333</v>
      </c>
      <c r="J23" s="7">
        <v>1941040</v>
      </c>
      <c r="K23" s="7">
        <v>3838723</v>
      </c>
      <c r="L23" s="7">
        <v>5983131</v>
      </c>
      <c r="M23" s="7">
        <v>9571976</v>
      </c>
      <c r="N23" s="7">
        <v>9421986</v>
      </c>
      <c r="O23" s="7">
        <v>9001652</v>
      </c>
      <c r="P23" s="7">
        <v>8955462</v>
      </c>
      <c r="Q23" s="7">
        <v>7835052</v>
      </c>
      <c r="R23" s="7">
        <v>6655335.9800000004</v>
      </c>
    </row>
    <row r="24" spans="1:18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20675947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5675947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675947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15000000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11391492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5916667</v>
      </c>
      <c r="J33" s="7">
        <v>6941040</v>
      </c>
      <c r="K33" s="7">
        <v>7838723</v>
      </c>
      <c r="L33" s="7">
        <v>8983131</v>
      </c>
      <c r="M33" s="7">
        <v>9571976</v>
      </c>
      <c r="N33" s="7">
        <v>9421986</v>
      </c>
      <c r="O33" s="7">
        <v>9001652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5916667</v>
      </c>
      <c r="J34" s="7">
        <v>6941040</v>
      </c>
      <c r="K34" s="7">
        <v>7838723</v>
      </c>
      <c r="L34" s="7">
        <v>8983131</v>
      </c>
      <c r="M34" s="7">
        <v>9571976</v>
      </c>
      <c r="N34" s="7">
        <v>9421986</v>
      </c>
      <c r="O34" s="7">
        <v>9001652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54139571.979999997</v>
      </c>
      <c r="H38" s="7">
        <v>60121024.979999997</v>
      </c>
      <c r="I38" s="7">
        <v>63204357.979999997</v>
      </c>
      <c r="J38" s="7">
        <v>61263317.979999997</v>
      </c>
      <c r="K38" s="7">
        <v>57424594.979999997</v>
      </c>
      <c r="L38" s="7">
        <v>51441463.979999997</v>
      </c>
      <c r="M38" s="7">
        <v>41869487.979999997</v>
      </c>
      <c r="N38" s="7">
        <v>32447501.98</v>
      </c>
      <c r="O38" s="7">
        <v>23445849.98</v>
      </c>
      <c r="P38" s="7">
        <v>14490387.98</v>
      </c>
      <c r="Q38" s="7">
        <v>6655335.9800000004</v>
      </c>
      <c r="R38" s="7"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0.34250000000000003</v>
      </c>
      <c r="H41" s="9">
        <v>0.40939999999999999</v>
      </c>
      <c r="I41" s="9">
        <v>0.4153</v>
      </c>
      <c r="J41" s="9">
        <v>0.38750000000000001</v>
      </c>
      <c r="K41" s="9">
        <v>0.3533</v>
      </c>
      <c r="L41" s="9">
        <v>0.30919999999999997</v>
      </c>
      <c r="M41" s="9">
        <v>0.24490000000000001</v>
      </c>
      <c r="N41" s="9">
        <v>0.18579999999999999</v>
      </c>
      <c r="O41" s="9">
        <v>0.13239999999999999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0.34250000000000003</v>
      </c>
      <c r="H42" s="9">
        <v>0.40939999999999999</v>
      </c>
      <c r="I42" s="9">
        <v>0.4153</v>
      </c>
      <c r="J42" s="9">
        <v>0.38750000000000001</v>
      </c>
      <c r="K42" s="9">
        <v>0.3533</v>
      </c>
      <c r="L42" s="9">
        <v>0.30919999999999997</v>
      </c>
      <c r="M42" s="9">
        <v>0.24490000000000001</v>
      </c>
      <c r="N42" s="9">
        <v>0.18579999999999999</v>
      </c>
      <c r="O42" s="9">
        <v>0.13239999999999999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5464442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11140389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5.67E-2</v>
      </c>
      <c r="H49" s="9">
        <v>6.4000000000000001E-2</v>
      </c>
      <c r="I49" s="9">
        <v>6.2100000000000002E-2</v>
      </c>
      <c r="J49" s="9">
        <v>6.9400000000000003E-2</v>
      </c>
      <c r="K49" s="9">
        <v>7.4399999999999994E-2</v>
      </c>
      <c r="L49" s="9">
        <v>7.7399999999999997E-2</v>
      </c>
      <c r="M49" s="9">
        <v>7.5399999999999995E-2</v>
      </c>
      <c r="N49" s="9">
        <v>6.93E-2</v>
      </c>
      <c r="O49" s="9">
        <v>6.3399999999999998E-2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5.67E-2</v>
      </c>
      <c r="H50" s="9">
        <v>6.4000000000000001E-2</v>
      </c>
      <c r="I50" s="9">
        <v>6.2100000000000002E-2</v>
      </c>
      <c r="J50" s="9">
        <v>6.9400000000000003E-2</v>
      </c>
      <c r="K50" s="9">
        <v>7.4399999999999994E-2</v>
      </c>
      <c r="L50" s="9">
        <v>7.7399999999999997E-2</v>
      </c>
      <c r="M50" s="9">
        <v>7.5399999999999995E-2</v>
      </c>
      <c r="N50" s="9">
        <v>6.93E-2</v>
      </c>
      <c r="O50" s="9">
        <v>6.3399999999999998E-2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5.67E-2</v>
      </c>
      <c r="H51" s="9">
        <v>6.4000000000000001E-2</v>
      </c>
      <c r="I51" s="9">
        <v>6.2100000000000002E-2</v>
      </c>
      <c r="J51" s="9">
        <v>6.9400000000000003E-2</v>
      </c>
      <c r="K51" s="9">
        <v>7.4399999999999994E-2</v>
      </c>
      <c r="L51" s="9">
        <v>7.7399999999999997E-2</v>
      </c>
      <c r="M51" s="9">
        <v>7.5399999999999995E-2</v>
      </c>
      <c r="N51" s="9">
        <v>6.93E-2</v>
      </c>
      <c r="O51" s="9">
        <v>6.3399999999999998E-2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5.67E-2</v>
      </c>
      <c r="H52" s="9">
        <v>6.4000000000000001E-2</v>
      </c>
      <c r="I52" s="9">
        <v>6.2100000000000002E-2</v>
      </c>
      <c r="J52" s="9">
        <v>6.9400000000000003E-2</v>
      </c>
      <c r="K52" s="9">
        <v>7.4399999999999994E-2</v>
      </c>
      <c r="L52" s="9">
        <v>7.7399999999999997E-2</v>
      </c>
      <c r="M52" s="9">
        <v>7.5399999999999995E-2</v>
      </c>
      <c r="N52" s="9">
        <v>6.93E-2</v>
      </c>
      <c r="O52" s="9">
        <v>6.3399999999999998E-2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5.67E-2</v>
      </c>
      <c r="H54" s="9">
        <v>6.4000000000000001E-2</v>
      </c>
      <c r="I54" s="9">
        <v>6.2100000000000002E-2</v>
      </c>
      <c r="J54" s="9">
        <v>6.9400000000000003E-2</v>
      </c>
      <c r="K54" s="9">
        <v>7.4399999999999994E-2</v>
      </c>
      <c r="L54" s="9">
        <v>7.7399999999999997E-2</v>
      </c>
      <c r="M54" s="9">
        <v>7.5399999999999995E-2</v>
      </c>
      <c r="N54" s="9">
        <v>6.93E-2</v>
      </c>
      <c r="O54" s="9">
        <v>6.3399999999999998E-2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6.4000000000000001E-2</v>
      </c>
      <c r="I55" s="9">
        <v>6.54E-2</v>
      </c>
      <c r="J55" s="9">
        <v>7.1400000000000005E-2</v>
      </c>
      <c r="K55" s="9">
        <v>9.5200000000000007E-2</v>
      </c>
      <c r="L55" s="9">
        <v>0.1065</v>
      </c>
      <c r="M55" s="9">
        <v>0.1186</v>
      </c>
      <c r="N55" s="9">
        <v>0.1305</v>
      </c>
      <c r="O55" s="9">
        <v>0.14269999999999999</v>
      </c>
      <c r="P55" s="9">
        <v>0.14940000000000001</v>
      </c>
      <c r="Q55" s="9">
        <v>0.1492</v>
      </c>
      <c r="R55" s="9">
        <v>0.14399999999999999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8.6099999999999996E-2</v>
      </c>
      <c r="H56" s="9">
        <v>7.4899999999999994E-2</v>
      </c>
      <c r="I56" s="9">
        <v>7.6300000000000007E-2</v>
      </c>
      <c r="J56" s="9">
        <v>7.1400000000000005E-2</v>
      </c>
      <c r="K56" s="9">
        <v>9.5200000000000007E-2</v>
      </c>
      <c r="L56" s="9">
        <v>0.1065</v>
      </c>
      <c r="M56" s="9">
        <v>0.1186</v>
      </c>
      <c r="N56" s="9">
        <v>0.1305</v>
      </c>
      <c r="O56" s="9">
        <v>0.14269999999999999</v>
      </c>
      <c r="P56" s="9">
        <v>0.14940000000000001</v>
      </c>
      <c r="Q56" s="9">
        <v>0.1492</v>
      </c>
      <c r="R56" s="9">
        <v>0.14399999999999999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1941040</v>
      </c>
      <c r="K59" s="7">
        <v>3838723</v>
      </c>
      <c r="L59" s="7">
        <v>5983131</v>
      </c>
      <c r="M59" s="7">
        <v>9571976</v>
      </c>
      <c r="N59" s="7">
        <v>9421986</v>
      </c>
      <c r="O59" s="7">
        <v>9001652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1941040</v>
      </c>
      <c r="K60" s="7">
        <v>3838723</v>
      </c>
      <c r="L60" s="7">
        <v>5983131</v>
      </c>
      <c r="M60" s="7">
        <v>9571976</v>
      </c>
      <c r="N60" s="7">
        <v>9421986</v>
      </c>
      <c r="O60" s="7">
        <v>9001652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61628122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18692927</v>
      </c>
      <c r="H63" s="7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17334797</v>
      </c>
      <c r="H64" s="7">
        <v>9132541</v>
      </c>
      <c r="I64" s="7">
        <v>9106238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14058761</v>
      </c>
      <c r="H65" s="7">
        <v>8402147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3276036</v>
      </c>
      <c r="H66" s="7">
        <v>730394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17778910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3130250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8045429</v>
      </c>
      <c r="H71" s="7">
        <v>706951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7107786</v>
      </c>
      <c r="H72" s="7">
        <v>706951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7107786</v>
      </c>
      <c r="H73" s="7">
        <v>706951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1653245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1652362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1652362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8300206</v>
      </c>
      <c r="H78" s="7">
        <v>706951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7221296</v>
      </c>
      <c r="H79" s="7">
        <v>706951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7221296</v>
      </c>
      <c r="H80" s="7">
        <v>706951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2662084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1652362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1652362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5000000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</sheetData>
  <pageMargins left="0.19685039370078741" right="0.19685039370078741" top="0.74803149606299213" bottom="0.74803149606299213" header="0.31496062992125984" footer="0.31496062992125984"/>
  <pageSetup paperSize="8" scale="53" orientation="landscape" horizontalDpi="4294967293" r:id="rId1"/>
  <headerFooter>
    <oddHeader>&amp;RZałącznik nr 1
do Rady Powiatu Wołomińskiego.......................
z dnia ............................</oddHeader>
  </headerFooter>
  <rowBreaks count="2" manualBreakCount="2">
    <brk id="47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114"/>
  <sheetViews>
    <sheetView tabSelected="1" topLeftCell="C1" zoomScaleNormal="100" zoomScaleSheetLayoutView="32" workbookViewId="0">
      <selection activeCell="I65" sqref="I65"/>
    </sheetView>
  </sheetViews>
  <sheetFormatPr defaultRowHeight="14.25"/>
  <cols>
    <col min="2" max="2" width="61.125" customWidth="1"/>
    <col min="3" max="5" width="15.625" customWidth="1"/>
    <col min="6" max="6" width="19.375" customWidth="1"/>
    <col min="7" max="7" width="19.75" customWidth="1"/>
    <col min="8" max="17" width="15.625" customWidth="1"/>
    <col min="18" max="18" width="12.375" bestFit="1" customWidth="1"/>
  </cols>
  <sheetData>
    <row r="1" spans="1:19" ht="15">
      <c r="B1" s="15" t="s">
        <v>118</v>
      </c>
    </row>
    <row r="3" spans="1:19" ht="15">
      <c r="A3" s="5" t="s">
        <v>0</v>
      </c>
      <c r="B3" s="10" t="s">
        <v>1</v>
      </c>
      <c r="C3" s="6" t="s">
        <v>3</v>
      </c>
      <c r="D3" s="6" t="s">
        <v>5</v>
      </c>
      <c r="E3" s="6" t="s">
        <v>119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</row>
    <row r="4" spans="1:19" ht="23.1" customHeight="1">
      <c r="A4" s="4">
        <v>1</v>
      </c>
      <c r="B4" s="2" t="s">
        <v>18</v>
      </c>
      <c r="C4" s="7">
        <v>130566760.91</v>
      </c>
      <c r="D4" s="7">
        <v>149841937.75</v>
      </c>
      <c r="E4" s="7">
        <f>SUM(E5,E12)</f>
        <v>161651383</v>
      </c>
      <c r="F4" s="7">
        <f>SUM(F5,F12)</f>
        <v>161651383</v>
      </c>
      <c r="G4" s="7">
        <v>150284352</v>
      </c>
      <c r="H4" s="7">
        <v>145999890</v>
      </c>
      <c r="I4" s="7">
        <v>149803619</v>
      </c>
      <c r="J4" s="7">
        <v>153398905</v>
      </c>
      <c r="K4" s="7">
        <v>157080478</v>
      </c>
      <c r="L4" s="7">
        <v>160850409</v>
      </c>
      <c r="M4" s="7">
        <v>164710820</v>
      </c>
      <c r="N4" s="7">
        <v>168663880</v>
      </c>
      <c r="O4" s="7">
        <v>172711813</v>
      </c>
      <c r="P4" s="7">
        <v>176856896</v>
      </c>
      <c r="Q4" s="7">
        <v>181101461</v>
      </c>
    </row>
    <row r="5" spans="1:19" ht="23.1" customHeight="1">
      <c r="A5" s="4" t="str">
        <f>"1.1"</f>
        <v>1.1</v>
      </c>
      <c r="B5" s="2" t="s">
        <v>19</v>
      </c>
      <c r="C5" s="7">
        <v>127213551.69</v>
      </c>
      <c r="D5" s="7">
        <v>141696672.03</v>
      </c>
      <c r="E5" s="7">
        <v>154689710</v>
      </c>
      <c r="F5" s="7">
        <v>154689710</v>
      </c>
      <c r="G5" s="7">
        <v>144773803</v>
      </c>
      <c r="H5" s="7">
        <v>145999890</v>
      </c>
      <c r="I5" s="7">
        <v>149803619</v>
      </c>
      <c r="J5" s="7">
        <v>153398905</v>
      </c>
      <c r="K5" s="7">
        <v>157080478</v>
      </c>
      <c r="L5" s="7">
        <v>160850409</v>
      </c>
      <c r="M5" s="7">
        <v>164710820</v>
      </c>
      <c r="N5" s="7">
        <v>168663880</v>
      </c>
      <c r="O5" s="7">
        <v>172711813</v>
      </c>
      <c r="P5" s="7">
        <v>176856896</v>
      </c>
      <c r="Q5" s="7">
        <v>181101461</v>
      </c>
    </row>
    <row r="6" spans="1:19" ht="29.25" customHeight="1">
      <c r="A6" s="4" t="str">
        <f>"1.1.1"</f>
        <v>1.1.1</v>
      </c>
      <c r="B6" s="2" t="s">
        <v>20</v>
      </c>
      <c r="C6" s="7">
        <v>46041359</v>
      </c>
      <c r="D6" s="7">
        <v>48584750</v>
      </c>
      <c r="E6" s="7">
        <v>53632441</v>
      </c>
      <c r="F6" s="7">
        <v>53632441</v>
      </c>
      <c r="G6" s="7">
        <v>53222159</v>
      </c>
      <c r="H6" s="7">
        <v>54253481</v>
      </c>
      <c r="I6" s="7">
        <v>55807478</v>
      </c>
      <c r="J6" s="7">
        <v>57146858</v>
      </c>
      <c r="K6" s="7">
        <v>58518382</v>
      </c>
      <c r="L6" s="7">
        <v>59922823</v>
      </c>
      <c r="M6" s="7">
        <v>61360980</v>
      </c>
      <c r="N6" s="7">
        <v>62833643</v>
      </c>
      <c r="O6" s="7">
        <v>61322794</v>
      </c>
      <c r="P6" s="7">
        <v>62242636</v>
      </c>
      <c r="Q6" s="7">
        <v>63176276</v>
      </c>
    </row>
    <row r="7" spans="1:19" ht="30.75" customHeight="1">
      <c r="A7" s="4" t="str">
        <f>"1.1.2"</f>
        <v>1.1.2</v>
      </c>
      <c r="B7" s="2" t="s">
        <v>21</v>
      </c>
      <c r="C7" s="7">
        <v>1143789.33</v>
      </c>
      <c r="D7" s="7">
        <v>1297577.28</v>
      </c>
      <c r="E7" s="7">
        <v>1200000</v>
      </c>
      <c r="F7" s="7">
        <v>1200000</v>
      </c>
      <c r="G7" s="7">
        <v>1200000</v>
      </c>
      <c r="H7" s="7">
        <v>1236270</v>
      </c>
      <c r="I7" s="7">
        <v>1254814</v>
      </c>
      <c r="J7" s="7">
        <v>1273636</v>
      </c>
      <c r="K7" s="7">
        <v>1292740</v>
      </c>
      <c r="L7" s="7">
        <v>1312131</v>
      </c>
      <c r="M7" s="7">
        <v>1331813</v>
      </c>
      <c r="N7" s="7">
        <v>1351791</v>
      </c>
      <c r="O7" s="7">
        <v>1372067</v>
      </c>
      <c r="P7" s="7">
        <v>1392648</v>
      </c>
      <c r="Q7" s="7">
        <v>1413538</v>
      </c>
    </row>
    <row r="8" spans="1:19" ht="23.1" customHeight="1">
      <c r="A8" s="4" t="str">
        <f>"1.1.3"</f>
        <v>1.1.3</v>
      </c>
      <c r="B8" s="2" t="s">
        <v>22</v>
      </c>
      <c r="C8" s="7">
        <v>7116137.96</v>
      </c>
      <c r="D8" s="7">
        <v>6760792.5700000003</v>
      </c>
      <c r="E8" s="7">
        <v>7195730</v>
      </c>
      <c r="F8" s="7">
        <v>7195730</v>
      </c>
      <c r="G8" s="7">
        <v>7026341</v>
      </c>
      <c r="H8" s="7">
        <v>7194973</v>
      </c>
      <c r="I8" s="7">
        <v>7367652</v>
      </c>
      <c r="J8" s="7">
        <v>7544476</v>
      </c>
      <c r="K8" s="7">
        <v>7725543</v>
      </c>
      <c r="L8" s="7">
        <v>7910956</v>
      </c>
      <c r="M8" s="7">
        <v>8100819</v>
      </c>
      <c r="N8" s="7">
        <v>8295239</v>
      </c>
      <c r="O8" s="7">
        <v>8494325</v>
      </c>
      <c r="P8" s="7">
        <v>8698188</v>
      </c>
      <c r="Q8" s="7">
        <v>8906945</v>
      </c>
    </row>
    <row r="9" spans="1:19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</row>
    <row r="10" spans="1:19" ht="23.1" customHeight="1">
      <c r="A10" s="4" t="str">
        <f>"1.1.4"</f>
        <v>1.1.4</v>
      </c>
      <c r="B10" s="2" t="s">
        <v>25</v>
      </c>
      <c r="C10" s="7">
        <v>39851188</v>
      </c>
      <c r="D10" s="7">
        <v>50684074</v>
      </c>
      <c r="E10" s="7">
        <v>50008039</v>
      </c>
      <c r="F10" s="7">
        <v>50008039</v>
      </c>
      <c r="G10" s="7">
        <v>48580497</v>
      </c>
      <c r="H10" s="7">
        <v>51519532</v>
      </c>
      <c r="I10" s="7">
        <v>52292325</v>
      </c>
      <c r="J10" s="7">
        <v>53076710</v>
      </c>
      <c r="K10" s="7">
        <v>53872860</v>
      </c>
      <c r="L10" s="7">
        <v>54680953</v>
      </c>
      <c r="M10" s="7">
        <v>55501168</v>
      </c>
      <c r="N10" s="7">
        <v>56333685</v>
      </c>
      <c r="O10" s="7">
        <v>57178690</v>
      </c>
      <c r="P10" s="7">
        <v>58036371</v>
      </c>
      <c r="Q10" s="7">
        <v>58906916</v>
      </c>
      <c r="R10" s="13"/>
      <c r="S10" s="14"/>
    </row>
    <row r="11" spans="1:19" ht="23.1" customHeight="1">
      <c r="A11" s="4" t="str">
        <f>"1.1.5"</f>
        <v>1.1.5</v>
      </c>
      <c r="B11" s="2" t="s">
        <v>26</v>
      </c>
      <c r="C11" s="7">
        <v>25475058.629999999</v>
      </c>
      <c r="D11" s="7">
        <v>26455409.219999999</v>
      </c>
      <c r="E11" s="7">
        <v>34022002</v>
      </c>
      <c r="F11" s="7">
        <v>34022002</v>
      </c>
      <c r="G11" s="7">
        <v>26850373</v>
      </c>
      <c r="H11" s="7">
        <v>28843049</v>
      </c>
      <c r="I11" s="7">
        <v>29275694</v>
      </c>
      <c r="J11" s="7">
        <v>29714830</v>
      </c>
      <c r="K11" s="7">
        <v>30160552</v>
      </c>
      <c r="L11" s="7">
        <v>30612960</v>
      </c>
      <c r="M11" s="7">
        <v>31072155</v>
      </c>
      <c r="N11" s="7">
        <v>31538237</v>
      </c>
      <c r="O11" s="7">
        <v>32011311</v>
      </c>
      <c r="P11" s="7">
        <v>32491480</v>
      </c>
      <c r="Q11" s="7">
        <v>32978853</v>
      </c>
    </row>
    <row r="12" spans="1:19" ht="23.1" customHeight="1">
      <c r="A12" s="4" t="str">
        <f>"1.2"</f>
        <v>1.2</v>
      </c>
      <c r="B12" s="2" t="s">
        <v>27</v>
      </c>
      <c r="C12" s="7">
        <v>3353209.22</v>
      </c>
      <c r="D12" s="7">
        <v>8145265.7199999997</v>
      </c>
      <c r="E12" s="7">
        <v>6961673</v>
      </c>
      <c r="F12" s="7">
        <v>6961673</v>
      </c>
      <c r="G12" s="7">
        <v>5510549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</row>
    <row r="13" spans="1:19" ht="23.1" customHeight="1">
      <c r="A13" s="4" t="str">
        <f>"1.2.1"</f>
        <v>1.2.1</v>
      </c>
      <c r="B13" s="2" t="s">
        <v>28</v>
      </c>
      <c r="C13" s="7">
        <v>0</v>
      </c>
      <c r="D13" s="7">
        <v>21460</v>
      </c>
      <c r="E13" s="7">
        <v>11940</v>
      </c>
      <c r="F13" s="7">
        <v>11940</v>
      </c>
      <c r="G13" s="1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1:19" ht="23.1" customHeight="1">
      <c r="A14" s="4" t="str">
        <f>"1.2.2"</f>
        <v>1.2.2</v>
      </c>
      <c r="B14" s="2" t="s">
        <v>29</v>
      </c>
      <c r="C14" s="7">
        <v>3353209.22</v>
      </c>
      <c r="D14" s="7">
        <v>8123805.7199999997</v>
      </c>
      <c r="E14" s="7">
        <v>5096633</v>
      </c>
      <c r="F14" s="7">
        <v>5096633</v>
      </c>
      <c r="G14" s="17">
        <v>5510549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1:19" ht="23.1" customHeight="1">
      <c r="A15" s="4">
        <v>2</v>
      </c>
      <c r="B15" s="2" t="s">
        <v>30</v>
      </c>
      <c r="C15" s="7">
        <v>141132923.19</v>
      </c>
      <c r="D15" s="7">
        <v>150139493.41999999</v>
      </c>
      <c r="E15" s="7">
        <v>170299548</v>
      </c>
      <c r="F15" s="7">
        <v>170299548</v>
      </c>
      <c r="G15" s="17">
        <v>152265752</v>
      </c>
      <c r="H15" s="7">
        <v>145783222</v>
      </c>
      <c r="I15" s="7">
        <v>147662575</v>
      </c>
      <c r="J15" s="7">
        <v>149632861</v>
      </c>
      <c r="K15" s="7">
        <v>152214434</v>
      </c>
      <c r="L15" s="7">
        <v>153514365</v>
      </c>
      <c r="M15" s="7">
        <v>156924776</v>
      </c>
      <c r="N15" s="7">
        <v>161748587</v>
      </c>
      <c r="O15" s="7">
        <v>167542093</v>
      </c>
      <c r="P15" s="7">
        <v>172057776</v>
      </c>
      <c r="Q15" s="7">
        <v>178476510.02000001</v>
      </c>
    </row>
    <row r="16" spans="1:19" ht="23.1" customHeight="1">
      <c r="A16" s="4" t="str">
        <f>"2.1"</f>
        <v>2.1</v>
      </c>
      <c r="B16" s="2" t="s">
        <v>31</v>
      </c>
      <c r="C16" s="7">
        <v>116437039.73999999</v>
      </c>
      <c r="D16" s="7">
        <v>128542798.77</v>
      </c>
      <c r="E16" s="7">
        <v>142892565</v>
      </c>
      <c r="F16" s="7">
        <v>142892565</v>
      </c>
      <c r="G16" s="17">
        <v>136816403</v>
      </c>
      <c r="H16" s="7">
        <v>132066303</v>
      </c>
      <c r="I16" s="7">
        <v>133671317</v>
      </c>
      <c r="J16" s="7">
        <v>135305813</v>
      </c>
      <c r="K16" s="7">
        <v>137543544</v>
      </c>
      <c r="L16" s="7">
        <v>138491375</v>
      </c>
      <c r="M16" s="7">
        <v>141541236</v>
      </c>
      <c r="N16" s="7">
        <v>145995842</v>
      </c>
      <c r="O16" s="7">
        <v>151411283</v>
      </c>
      <c r="P16" s="7">
        <v>155539827</v>
      </c>
      <c r="Q16" s="7">
        <v>161344612</v>
      </c>
    </row>
    <row r="17" spans="1:18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371932</v>
      </c>
      <c r="F17" s="17">
        <v>371932</v>
      </c>
      <c r="G17" s="17">
        <v>789444</v>
      </c>
      <c r="H17" s="7">
        <v>736129</v>
      </c>
      <c r="I17" s="7">
        <v>740693</v>
      </c>
      <c r="J17" s="7">
        <v>715432</v>
      </c>
      <c r="K17" s="7">
        <v>690761</v>
      </c>
      <c r="L17" s="7">
        <v>666090</v>
      </c>
      <c r="M17" s="7">
        <v>641739</v>
      </c>
      <c r="N17" s="7">
        <v>616748</v>
      </c>
      <c r="O17" s="7">
        <v>592078</v>
      </c>
      <c r="P17" s="7">
        <v>567407</v>
      </c>
      <c r="Q17" s="7">
        <v>444037</v>
      </c>
      <c r="R17" s="12"/>
    </row>
    <row r="18" spans="1:18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1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1:18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22">
        <v>0</v>
      </c>
      <c r="F19" s="7">
        <v>0</v>
      </c>
      <c r="G19" s="17">
        <v>0</v>
      </c>
      <c r="H19" s="7">
        <v>0</v>
      </c>
      <c r="I19" s="7">
        <v>0</v>
      </c>
      <c r="J19" s="7">
        <v>0</v>
      </c>
      <c r="K19" s="7">
        <v>0</v>
      </c>
      <c r="L19" s="8" t="s">
        <v>117</v>
      </c>
      <c r="M19" s="8" t="s">
        <v>117</v>
      </c>
      <c r="N19" s="8" t="s">
        <v>117</v>
      </c>
      <c r="O19" s="8" t="s">
        <v>117</v>
      </c>
      <c r="P19" s="8" t="s">
        <v>117</v>
      </c>
      <c r="Q19" s="8" t="s">
        <v>117</v>
      </c>
    </row>
    <row r="20" spans="1:18" ht="21.75" customHeight="1">
      <c r="A20" s="4" t="str">
        <f>"2.1.3"</f>
        <v>2.1.3</v>
      </c>
      <c r="B20" s="2" t="s">
        <v>36</v>
      </c>
      <c r="C20" s="7">
        <v>1765860.4</v>
      </c>
      <c r="D20" s="7">
        <v>2420439.31</v>
      </c>
      <c r="E20" s="7">
        <v>2466500</v>
      </c>
      <c r="F20" s="7">
        <v>2466500</v>
      </c>
      <c r="G20" s="17">
        <v>2077311</v>
      </c>
      <c r="H20" s="7">
        <v>2078341</v>
      </c>
      <c r="I20" s="7">
        <v>2051872</v>
      </c>
      <c r="J20" s="7">
        <v>1949039</v>
      </c>
      <c r="K20" s="7">
        <v>1782569</v>
      </c>
      <c r="L20" s="7">
        <v>1553321</v>
      </c>
      <c r="M20" s="7">
        <v>1212199</v>
      </c>
      <c r="N20" s="7">
        <v>826165</v>
      </c>
      <c r="O20" s="7">
        <v>514042</v>
      </c>
      <c r="P20" s="7">
        <v>262556</v>
      </c>
      <c r="Q20" s="7">
        <v>58764</v>
      </c>
    </row>
    <row r="21" spans="1:18" ht="30">
      <c r="A21" s="4" t="s">
        <v>37</v>
      </c>
      <c r="B21" s="2" t="s">
        <v>38</v>
      </c>
      <c r="C21" s="7">
        <v>1765860.4</v>
      </c>
      <c r="D21" s="7">
        <v>2420439.31</v>
      </c>
      <c r="E21" s="7">
        <v>2466500</v>
      </c>
      <c r="F21" s="7">
        <v>2466500</v>
      </c>
      <c r="G21" s="17">
        <v>2077311</v>
      </c>
      <c r="H21" s="7">
        <v>2078341</v>
      </c>
      <c r="I21" s="7">
        <v>2051872</v>
      </c>
      <c r="J21" s="7">
        <v>1949039</v>
      </c>
      <c r="K21" s="7">
        <v>1782569</v>
      </c>
      <c r="L21" s="7">
        <v>1553321</v>
      </c>
      <c r="M21" s="7">
        <v>1212199</v>
      </c>
      <c r="N21" s="7">
        <v>826165</v>
      </c>
      <c r="O21" s="7">
        <v>514042</v>
      </c>
      <c r="P21" s="7">
        <v>262556</v>
      </c>
      <c r="Q21" s="7">
        <v>58764</v>
      </c>
    </row>
    <row r="22" spans="1:18" ht="21.95" customHeight="1">
      <c r="A22" s="4" t="str">
        <f>"2.2"</f>
        <v>2.2</v>
      </c>
      <c r="B22" s="2" t="s">
        <v>39</v>
      </c>
      <c r="C22" s="7">
        <v>24695883.449999999</v>
      </c>
      <c r="D22" s="7">
        <v>21596694.649999999</v>
      </c>
      <c r="E22" s="7">
        <v>27406983</v>
      </c>
      <c r="F22" s="7">
        <v>27406983</v>
      </c>
      <c r="G22" s="17">
        <v>15449349</v>
      </c>
      <c r="H22" s="7">
        <v>13716919</v>
      </c>
      <c r="I22" s="7">
        <v>13991258</v>
      </c>
      <c r="J22" s="7">
        <v>14327048</v>
      </c>
      <c r="K22" s="7">
        <v>14670890</v>
      </c>
      <c r="L22" s="7">
        <v>15022990</v>
      </c>
      <c r="M22" s="7">
        <v>15383540</v>
      </c>
      <c r="N22" s="7">
        <v>15752745</v>
      </c>
      <c r="O22" s="7">
        <v>16130810</v>
      </c>
      <c r="P22" s="7">
        <v>16517949</v>
      </c>
      <c r="Q22" s="7">
        <v>17131898.02</v>
      </c>
    </row>
    <row r="23" spans="1:18" ht="21.95" customHeight="1">
      <c r="A23" s="4">
        <v>3</v>
      </c>
      <c r="B23" s="2" t="s">
        <v>40</v>
      </c>
      <c r="C23" s="7">
        <v>-10566162.279999999</v>
      </c>
      <c r="D23" s="7">
        <v>-297555.67</v>
      </c>
      <c r="E23" s="7">
        <v>-8648165</v>
      </c>
      <c r="F23" s="7">
        <v>-8648165</v>
      </c>
      <c r="G23" s="17">
        <v>-1981400</v>
      </c>
      <c r="H23" s="7">
        <v>216668</v>
      </c>
      <c r="I23" s="7">
        <v>2141044</v>
      </c>
      <c r="J23" s="7">
        <v>3766044</v>
      </c>
      <c r="K23" s="7">
        <v>4866044</v>
      </c>
      <c r="L23" s="7">
        <v>7336044</v>
      </c>
      <c r="M23" s="7">
        <v>7786044</v>
      </c>
      <c r="N23" s="7">
        <v>6915293</v>
      </c>
      <c r="O23" s="7">
        <v>5169720</v>
      </c>
      <c r="P23" s="7">
        <v>4799120</v>
      </c>
      <c r="Q23" s="7">
        <v>2624950.98</v>
      </c>
    </row>
    <row r="24" spans="1:18" ht="21.95" customHeight="1">
      <c r="A24" s="4">
        <v>4</v>
      </c>
      <c r="B24" s="2" t="s">
        <v>41</v>
      </c>
      <c r="C24" s="7">
        <v>22927791.68</v>
      </c>
      <c r="D24" s="7">
        <v>15840863.800000001</v>
      </c>
      <c r="E24" s="7">
        <v>17256673</v>
      </c>
      <c r="F24" s="7">
        <v>17256673</v>
      </c>
      <c r="G24" s="17">
        <v>8000000</v>
      </c>
      <c r="H24" s="7">
        <v>6500000</v>
      </c>
      <c r="I24" s="7">
        <v>5000000</v>
      </c>
      <c r="J24" s="7">
        <v>4000000</v>
      </c>
      <c r="K24" s="7">
        <v>3000000</v>
      </c>
      <c r="L24" s="7">
        <v>1000000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1:18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1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1:18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1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1:18" ht="15">
      <c r="A27" s="4" t="str">
        <f>"4.2"</f>
        <v>4.2</v>
      </c>
      <c r="B27" s="2" t="s">
        <v>44</v>
      </c>
      <c r="C27" s="7">
        <v>5427791.6799999997</v>
      </c>
      <c r="D27" s="7">
        <v>6340863.7999999998</v>
      </c>
      <c r="E27" s="7">
        <v>7256673</v>
      </c>
      <c r="F27" s="7">
        <v>7256673</v>
      </c>
      <c r="G27" s="17">
        <v>2500000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1:18" ht="21.95" customHeight="1">
      <c r="A28" s="4" t="str">
        <f>"4.2.1"</f>
        <v>4.2.1</v>
      </c>
      <c r="B28" s="2" t="s">
        <v>45</v>
      </c>
      <c r="C28" s="7">
        <v>5427791.6799999997</v>
      </c>
      <c r="D28" s="7">
        <v>0</v>
      </c>
      <c r="E28" s="7">
        <v>2256673</v>
      </c>
      <c r="F28" s="7">
        <v>2256673</v>
      </c>
      <c r="G28" s="1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1:18" ht="21.95" customHeight="1">
      <c r="A29" s="4" t="str">
        <f>"4.3"</f>
        <v>4.3</v>
      </c>
      <c r="B29" s="2" t="s">
        <v>46</v>
      </c>
      <c r="C29" s="7">
        <v>17500000</v>
      </c>
      <c r="D29" s="7">
        <v>9500000</v>
      </c>
      <c r="E29" s="7">
        <v>10000000</v>
      </c>
      <c r="F29" s="7">
        <v>10000000</v>
      </c>
      <c r="G29" s="17">
        <v>4000000</v>
      </c>
      <c r="H29" s="7">
        <v>5000000</v>
      </c>
      <c r="I29" s="7">
        <v>5000000</v>
      </c>
      <c r="J29" s="7">
        <v>4000000</v>
      </c>
      <c r="K29" s="7">
        <v>3000000</v>
      </c>
      <c r="L29" s="7">
        <v>1000000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1:18" ht="21.95" customHeight="1">
      <c r="A30" s="4" t="str">
        <f>"4.3.1"</f>
        <v>4.3.1</v>
      </c>
      <c r="B30" s="2" t="s">
        <v>45</v>
      </c>
      <c r="C30" s="7">
        <v>0</v>
      </c>
      <c r="D30" s="7">
        <v>4525297</v>
      </c>
      <c r="E30" s="7">
        <v>6391492</v>
      </c>
      <c r="F30" s="7">
        <v>6391492</v>
      </c>
      <c r="G30" s="17">
        <v>1981400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1:18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17">
        <v>1500000</v>
      </c>
      <c r="H31" s="7">
        <v>1500000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1:18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1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1:17" ht="21.95" customHeight="1">
      <c r="A33" s="4">
        <v>5</v>
      </c>
      <c r="B33" s="2" t="s">
        <v>48</v>
      </c>
      <c r="C33" s="7">
        <v>6020765.5999999996</v>
      </c>
      <c r="D33" s="7">
        <v>7474702.5999999996</v>
      </c>
      <c r="E33" s="7">
        <v>8608508</v>
      </c>
      <c r="F33" s="7">
        <v>8608508</v>
      </c>
      <c r="G33" s="17">
        <v>6018600</v>
      </c>
      <c r="H33" s="7">
        <v>6716668</v>
      </c>
      <c r="I33" s="7">
        <v>7141044</v>
      </c>
      <c r="J33" s="7">
        <v>7766044</v>
      </c>
      <c r="K33" s="7">
        <v>7866044</v>
      </c>
      <c r="L33" s="7">
        <v>8336044</v>
      </c>
      <c r="M33" s="7">
        <v>7786044</v>
      </c>
      <c r="N33" s="7">
        <v>6915293</v>
      </c>
      <c r="O33" s="7">
        <v>5169720</v>
      </c>
      <c r="P33" s="7">
        <v>4799120</v>
      </c>
      <c r="Q33" s="7">
        <v>2624950.98</v>
      </c>
    </row>
    <row r="34" spans="1:17" ht="30">
      <c r="A34" s="4" t="str">
        <f>"5.1"</f>
        <v>5.1</v>
      </c>
      <c r="B34" s="2" t="s">
        <v>49</v>
      </c>
      <c r="C34" s="7">
        <v>6020765.5999999996</v>
      </c>
      <c r="D34" s="7">
        <v>7474702.5999999996</v>
      </c>
      <c r="E34" s="7">
        <v>5608508</v>
      </c>
      <c r="F34" s="7">
        <v>5608508</v>
      </c>
      <c r="G34" s="17">
        <v>6018600</v>
      </c>
      <c r="H34" s="7">
        <v>6716668</v>
      </c>
      <c r="I34" s="7">
        <v>7141044</v>
      </c>
      <c r="J34" s="7">
        <v>7766044</v>
      </c>
      <c r="K34" s="7">
        <v>7866044</v>
      </c>
      <c r="L34" s="7">
        <v>8336044</v>
      </c>
      <c r="M34" s="7">
        <v>7786044</v>
      </c>
      <c r="N34" s="7">
        <v>6915293</v>
      </c>
      <c r="O34" s="7">
        <v>5169720</v>
      </c>
      <c r="P34" s="7">
        <v>4799120</v>
      </c>
      <c r="Q34" s="7">
        <v>2624950.98</v>
      </c>
    </row>
    <row r="35" spans="1:17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1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1:17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1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</row>
    <row r="37" spans="1:17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3000000</v>
      </c>
      <c r="F37" s="7">
        <v>3000000</v>
      </c>
      <c r="G37" s="1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1:17" ht="21" customHeight="1">
      <c r="A38" s="4">
        <v>6</v>
      </c>
      <c r="B38" s="2" t="s">
        <v>54</v>
      </c>
      <c r="C38" s="17">
        <v>42722782.579999998</v>
      </c>
      <c r="D38" s="17">
        <v>44748079.979999997</v>
      </c>
      <c r="E38" s="17">
        <v>49139571.979999997</v>
      </c>
      <c r="F38" s="17">
        <v>49139571.979999997</v>
      </c>
      <c r="G38" s="17">
        <f>SUM(F38+G29-G33)</f>
        <v>47120971.979999997</v>
      </c>
      <c r="H38" s="17">
        <f t="shared" ref="H38:Q38" si="0">SUM(G38+H29-H33)</f>
        <v>45404303.979999997</v>
      </c>
      <c r="I38" s="17">
        <f>SUM(H38+I29-I33)</f>
        <v>43263259.979999997</v>
      </c>
      <c r="J38" s="17">
        <f t="shared" si="0"/>
        <v>39497215.979999997</v>
      </c>
      <c r="K38" s="17">
        <f t="shared" si="0"/>
        <v>34631171.979999997</v>
      </c>
      <c r="L38" s="17">
        <f t="shared" si="0"/>
        <v>27295127.979999997</v>
      </c>
      <c r="M38" s="17">
        <f t="shared" si="0"/>
        <v>19509083.979999997</v>
      </c>
      <c r="N38" s="17">
        <f t="shared" si="0"/>
        <v>12593790.979999997</v>
      </c>
      <c r="O38" s="17">
        <f t="shared" si="0"/>
        <v>7424070.9799999967</v>
      </c>
      <c r="P38" s="17">
        <f t="shared" si="0"/>
        <v>2624950.9799999967</v>
      </c>
      <c r="Q38" s="17">
        <f t="shared" si="0"/>
        <v>-3.2596290111541748E-9</v>
      </c>
    </row>
    <row r="39" spans="1:17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1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1:17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1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1:17" ht="30">
      <c r="A41" s="4" t="str">
        <f>"6.2"</f>
        <v>6.2</v>
      </c>
      <c r="B41" s="2" t="s">
        <v>57</v>
      </c>
      <c r="C41" s="9">
        <v>0.32719999999999999</v>
      </c>
      <c r="D41" s="9">
        <v>0.29859999999999998</v>
      </c>
      <c r="E41" s="9">
        <v>0.30399999999999999</v>
      </c>
      <c r="F41" s="9">
        <v>0.30399999999999999</v>
      </c>
      <c r="G41" s="16">
        <v>0.3135</v>
      </c>
      <c r="H41" s="16">
        <v>0.311</v>
      </c>
      <c r="I41" s="9">
        <v>0.2888</v>
      </c>
      <c r="J41" s="9">
        <v>0.25750000000000001</v>
      </c>
      <c r="K41" s="9">
        <v>0.2205</v>
      </c>
      <c r="L41" s="9">
        <v>0.16969999999999999</v>
      </c>
      <c r="M41" s="9">
        <v>0.11840000000000001</v>
      </c>
      <c r="N41" s="9">
        <v>7.4700000000000003E-2</v>
      </c>
      <c r="O41" s="9">
        <v>4.2999999999999997E-2</v>
      </c>
      <c r="P41" s="9">
        <v>1.4800000000000001E-2</v>
      </c>
      <c r="Q41" s="9">
        <v>0</v>
      </c>
    </row>
    <row r="42" spans="1:17" ht="30">
      <c r="A42" s="4" t="str">
        <f>"6.3"</f>
        <v>6.3</v>
      </c>
      <c r="B42" s="2" t="s">
        <v>58</v>
      </c>
      <c r="C42" s="9">
        <v>0.32719999999999999</v>
      </c>
      <c r="D42" s="9">
        <v>0.29859999999999998</v>
      </c>
      <c r="E42" s="9">
        <v>0.30399999999999999</v>
      </c>
      <c r="F42" s="9">
        <v>0.30399999999999999</v>
      </c>
      <c r="G42" s="16">
        <v>0.3135</v>
      </c>
      <c r="H42" s="16">
        <v>0.311</v>
      </c>
      <c r="I42" s="9">
        <v>0.2888</v>
      </c>
      <c r="J42" s="9">
        <v>0.25750000000000001</v>
      </c>
      <c r="K42" s="9">
        <v>0.2205</v>
      </c>
      <c r="L42" s="9">
        <v>0.16969999999999999</v>
      </c>
      <c r="M42" s="9">
        <v>0.11840000000000001</v>
      </c>
      <c r="N42" s="9">
        <v>7.4700000000000003E-2</v>
      </c>
      <c r="O42" s="9">
        <v>4.2999999999999997E-2</v>
      </c>
      <c r="P42" s="9">
        <v>1.4800000000000001E-2</v>
      </c>
      <c r="Q42" s="9">
        <v>0</v>
      </c>
    </row>
    <row r="43" spans="1:17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1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1:17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1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</row>
    <row r="45" spans="1:17" ht="15">
      <c r="A45" s="4" t="str">
        <f>"8.1"</f>
        <v>8.1</v>
      </c>
      <c r="B45" s="2" t="s">
        <v>61</v>
      </c>
      <c r="C45" s="7">
        <v>10776511.949999999</v>
      </c>
      <c r="D45" s="7">
        <v>13153873.26</v>
      </c>
      <c r="E45" s="7">
        <v>11797145</v>
      </c>
      <c r="F45" s="7">
        <v>11797145</v>
      </c>
      <c r="G45" s="17">
        <v>7957400</v>
      </c>
      <c r="H45" s="7">
        <v>13933587</v>
      </c>
      <c r="I45" s="7">
        <v>16132302</v>
      </c>
      <c r="J45" s="7">
        <v>18093092</v>
      </c>
      <c r="K45" s="7">
        <v>19536934</v>
      </c>
      <c r="L45" s="7">
        <v>22359034</v>
      </c>
      <c r="M45" s="7">
        <v>23169584</v>
      </c>
      <c r="N45" s="7">
        <v>22668038</v>
      </c>
      <c r="O45" s="7">
        <v>21300530</v>
      </c>
      <c r="P45" s="7">
        <v>21317069</v>
      </c>
      <c r="Q45" s="7">
        <v>19756849</v>
      </c>
    </row>
    <row r="46" spans="1:17" ht="45">
      <c r="A46" s="4" t="str">
        <f>"8.2"</f>
        <v>8.2</v>
      </c>
      <c r="B46" s="2" t="s">
        <v>62</v>
      </c>
      <c r="C46" s="7">
        <v>16204303.630000001</v>
      </c>
      <c r="D46" s="7">
        <v>19494737.059999999</v>
      </c>
      <c r="E46" s="7">
        <v>19053818</v>
      </c>
      <c r="F46" s="7">
        <v>19053818</v>
      </c>
      <c r="G46" s="17">
        <v>10457400</v>
      </c>
      <c r="H46" s="7">
        <v>13933587</v>
      </c>
      <c r="I46" s="7">
        <v>16132302</v>
      </c>
      <c r="J46" s="7">
        <v>18093092</v>
      </c>
      <c r="K46" s="7">
        <v>19536934</v>
      </c>
      <c r="L46" s="7">
        <v>22359034</v>
      </c>
      <c r="M46" s="7">
        <v>23169584</v>
      </c>
      <c r="N46" s="7">
        <v>22668038</v>
      </c>
      <c r="O46" s="7">
        <v>21300530</v>
      </c>
      <c r="P46" s="7">
        <v>21317069</v>
      </c>
      <c r="Q46" s="7">
        <v>19756849</v>
      </c>
    </row>
    <row r="47" spans="1:17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1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</row>
    <row r="48" spans="1:17" ht="15">
      <c r="A48" s="5" t="s">
        <v>0</v>
      </c>
      <c r="B48" s="10" t="s">
        <v>1</v>
      </c>
      <c r="C48" s="10" t="s">
        <v>3</v>
      </c>
      <c r="D48" s="10" t="s">
        <v>5</v>
      </c>
      <c r="E48" s="10" t="s">
        <v>120</v>
      </c>
      <c r="F48" s="10" t="s">
        <v>6</v>
      </c>
      <c r="G48" s="19" t="s">
        <v>7</v>
      </c>
      <c r="H48" s="10" t="s">
        <v>8</v>
      </c>
      <c r="I48" s="10" t="s">
        <v>9</v>
      </c>
      <c r="J48" s="10" t="s">
        <v>10</v>
      </c>
      <c r="K48" s="10" t="s">
        <v>11</v>
      </c>
      <c r="L48" s="10" t="s">
        <v>12</v>
      </c>
      <c r="M48" s="10" t="s">
        <v>13</v>
      </c>
      <c r="N48" s="10" t="s">
        <v>14</v>
      </c>
      <c r="O48" s="10" t="s">
        <v>15</v>
      </c>
      <c r="P48" s="10" t="s">
        <v>16</v>
      </c>
      <c r="Q48" s="10" t="s">
        <v>17</v>
      </c>
    </row>
    <row r="49" spans="1:17" ht="45">
      <c r="A49" s="4" t="str">
        <f>"9.1"</f>
        <v>9.1</v>
      </c>
      <c r="B49" s="2" t="s">
        <v>64</v>
      </c>
      <c r="C49" s="9">
        <v>5.96E-2</v>
      </c>
      <c r="D49" s="9">
        <v>6.6000000000000003E-2</v>
      </c>
      <c r="E49" s="9">
        <v>5.2299999999999999E-2</v>
      </c>
      <c r="F49" s="9">
        <v>5.2299999999999999E-2</v>
      </c>
      <c r="G49" s="16">
        <v>5.91E-2</v>
      </c>
      <c r="H49" s="9">
        <v>6.5299999999999997E-2</v>
      </c>
      <c r="I49" s="9">
        <v>6.6299999999999998E-2</v>
      </c>
      <c r="J49" s="9">
        <v>6.8000000000000005E-2</v>
      </c>
      <c r="K49" s="9">
        <v>6.5799999999999997E-2</v>
      </c>
      <c r="L49" s="9">
        <v>6.5600000000000006E-2</v>
      </c>
      <c r="M49" s="9">
        <v>5.8500000000000003E-2</v>
      </c>
      <c r="N49" s="9">
        <v>4.9599999999999998E-2</v>
      </c>
      <c r="O49" s="9">
        <v>3.6299999999999999E-2</v>
      </c>
      <c r="P49" s="9">
        <v>3.1800000000000002E-2</v>
      </c>
      <c r="Q49" s="9">
        <v>1.7299999999999999E-2</v>
      </c>
    </row>
    <row r="50" spans="1:17" ht="45">
      <c r="A50" s="4" t="str">
        <f>"9.2"</f>
        <v>9.2</v>
      </c>
      <c r="B50" s="2" t="s">
        <v>65</v>
      </c>
      <c r="C50" s="9">
        <v>5.96E-2</v>
      </c>
      <c r="D50" s="9">
        <v>6.6000000000000003E-2</v>
      </c>
      <c r="E50" s="9">
        <v>5.2299999999999999E-2</v>
      </c>
      <c r="F50" s="9">
        <v>5.2299999999999999E-2</v>
      </c>
      <c r="G50" s="16">
        <v>5.91E-2</v>
      </c>
      <c r="H50" s="11" t="s">
        <v>117</v>
      </c>
      <c r="I50" s="11" t="s">
        <v>117</v>
      </c>
      <c r="J50" s="11" t="s">
        <v>117</v>
      </c>
      <c r="K50" s="11" t="s">
        <v>117</v>
      </c>
      <c r="L50" s="11" t="s">
        <v>117</v>
      </c>
      <c r="M50" s="11" t="s">
        <v>117</v>
      </c>
      <c r="N50" s="11" t="s">
        <v>117</v>
      </c>
      <c r="O50" s="11" t="s">
        <v>117</v>
      </c>
      <c r="P50" s="11" t="s">
        <v>117</v>
      </c>
      <c r="Q50" s="11" t="s">
        <v>117</v>
      </c>
    </row>
    <row r="51" spans="1:17" ht="75">
      <c r="A51" s="4" t="str">
        <f>"9.3"</f>
        <v>9.3</v>
      </c>
      <c r="B51" s="3" t="s">
        <v>66</v>
      </c>
      <c r="C51" s="9">
        <v>5.96E-2</v>
      </c>
      <c r="D51" s="9">
        <v>6.6000000000000003E-2</v>
      </c>
      <c r="E51" s="9">
        <v>5.2299999999999999E-2</v>
      </c>
      <c r="F51" s="9">
        <v>5.2299999999999999E-2</v>
      </c>
      <c r="G51" s="16">
        <v>5.91E-2</v>
      </c>
      <c r="H51" s="9">
        <v>6.5299999999999997E-2</v>
      </c>
      <c r="I51" s="9">
        <v>6.6299999999999998E-2</v>
      </c>
      <c r="J51" s="9">
        <v>6.8000000000000005E-2</v>
      </c>
      <c r="K51" s="9">
        <v>6.5799999999999997E-2</v>
      </c>
      <c r="L51" s="9">
        <v>6.5600000000000006E-2</v>
      </c>
      <c r="M51" s="9">
        <v>5.8500000000000003E-2</v>
      </c>
      <c r="N51" s="9">
        <v>4.9599999999999998E-2</v>
      </c>
      <c r="O51" s="9">
        <v>3.6299999999999999E-2</v>
      </c>
      <c r="P51" s="9">
        <v>3.1800000000000002E-2</v>
      </c>
      <c r="Q51" s="9">
        <v>1.7299999999999999E-2</v>
      </c>
    </row>
    <row r="52" spans="1:17" ht="75">
      <c r="A52" s="4" t="str">
        <f>"9.4"</f>
        <v>9.4</v>
      </c>
      <c r="B52" s="3" t="s">
        <v>67</v>
      </c>
      <c r="C52" s="9">
        <v>5.96E-2</v>
      </c>
      <c r="D52" s="9">
        <v>6.6000000000000003E-2</v>
      </c>
      <c r="E52" s="9">
        <v>5.2299999999999999E-2</v>
      </c>
      <c r="F52" s="9">
        <v>5.2299999999999999E-2</v>
      </c>
      <c r="G52" s="16">
        <v>5.91E-2</v>
      </c>
      <c r="H52" s="9">
        <v>6.5299999999999997E-2</v>
      </c>
      <c r="I52" s="9">
        <v>6.6299999999999998E-2</v>
      </c>
      <c r="J52" s="9">
        <v>6.8000000000000005E-2</v>
      </c>
      <c r="K52" s="9">
        <v>6.5799999999999997E-2</v>
      </c>
      <c r="L52" s="9">
        <v>6.5600000000000006E-2</v>
      </c>
      <c r="M52" s="9">
        <v>5.8500000000000003E-2</v>
      </c>
      <c r="N52" s="9">
        <v>4.9599999999999998E-2</v>
      </c>
      <c r="O52" s="9">
        <v>3.6299999999999999E-2</v>
      </c>
      <c r="P52" s="9">
        <v>3.1800000000000002E-2</v>
      </c>
      <c r="Q52" s="9">
        <v>1.7299999999999999E-2</v>
      </c>
    </row>
    <row r="53" spans="1:17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16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</row>
    <row r="54" spans="1:17" ht="75">
      <c r="A54" s="4" t="str">
        <f>"9.6"</f>
        <v>9.6</v>
      </c>
      <c r="B54" s="3" t="s">
        <v>69</v>
      </c>
      <c r="C54" s="9">
        <v>5.96E-2</v>
      </c>
      <c r="D54" s="9">
        <v>6.6000000000000003E-2</v>
      </c>
      <c r="E54" s="9">
        <v>5.2299999999999999E-2</v>
      </c>
      <c r="F54" s="9">
        <v>5.2299999999999999E-2</v>
      </c>
      <c r="G54" s="16">
        <v>5.91E-2</v>
      </c>
      <c r="H54" s="9">
        <v>6.5299999999999997E-2</v>
      </c>
      <c r="I54" s="9">
        <v>6.6299999999999998E-2</v>
      </c>
      <c r="J54" s="9">
        <v>6.8000000000000005E-2</v>
      </c>
      <c r="K54" s="9">
        <v>6.5799999999999997E-2</v>
      </c>
      <c r="L54" s="9">
        <v>6.5600000000000006E-2</v>
      </c>
      <c r="M54" s="9">
        <v>5.8500000000000003E-2</v>
      </c>
      <c r="N54" s="9">
        <v>4.9599999999999998E-2</v>
      </c>
      <c r="O54" s="9">
        <v>3.6299999999999999E-2</v>
      </c>
      <c r="P54" s="9">
        <v>3.1800000000000002E-2</v>
      </c>
      <c r="Q54" s="9">
        <v>1.7299999999999999E-2</v>
      </c>
    </row>
    <row r="55" spans="1:17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16">
        <v>8.1199999999999994E-2</v>
      </c>
      <c r="H55" s="9">
        <v>7.1999999999999995E-2</v>
      </c>
      <c r="I55" s="9">
        <v>7.4499999999999997E-2</v>
      </c>
      <c r="J55" s="9">
        <v>8.5999999999999993E-2</v>
      </c>
      <c r="K55" s="9">
        <v>0.107</v>
      </c>
      <c r="L55" s="9">
        <v>0.1167</v>
      </c>
      <c r="M55" s="9">
        <v>0.12709999999999999</v>
      </c>
      <c r="N55" s="9">
        <v>0.13739999999999999</v>
      </c>
      <c r="O55" s="9">
        <v>0.13800000000000001</v>
      </c>
      <c r="P55" s="9">
        <v>0.1328</v>
      </c>
      <c r="Q55" s="9">
        <v>0.12609999999999999</v>
      </c>
    </row>
    <row r="56" spans="1:17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16">
        <v>8.1199999999999994E-2</v>
      </c>
      <c r="H56" s="9">
        <v>7.1999999999999995E-2</v>
      </c>
      <c r="I56" s="9">
        <v>7.4499999999999997E-2</v>
      </c>
      <c r="J56" s="9">
        <v>8.5999999999999993E-2</v>
      </c>
      <c r="K56" s="9">
        <v>0.107</v>
      </c>
      <c r="L56" s="9">
        <v>0.1167</v>
      </c>
      <c r="M56" s="9">
        <v>0.12709999999999999</v>
      </c>
      <c r="N56" s="9">
        <v>0.13739999999999999</v>
      </c>
      <c r="O56" s="9">
        <v>0.13800000000000001</v>
      </c>
      <c r="P56" s="9">
        <v>0.1328</v>
      </c>
      <c r="Q56" s="9">
        <v>0.12609999999999999</v>
      </c>
    </row>
    <row r="57" spans="1:17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20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</row>
    <row r="58" spans="1:17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20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</row>
    <row r="59" spans="1:17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17">
        <v>0</v>
      </c>
      <c r="H59" s="7">
        <v>216668</v>
      </c>
      <c r="I59" s="7">
        <v>2141044</v>
      </c>
      <c r="J59" s="7">
        <v>3766044</v>
      </c>
      <c r="K59" s="7">
        <v>4866044</v>
      </c>
      <c r="L59" s="7">
        <v>7336044</v>
      </c>
      <c r="M59" s="7">
        <v>7786044</v>
      </c>
      <c r="N59" s="7">
        <v>6915293</v>
      </c>
      <c r="O59" s="7">
        <v>5169720</v>
      </c>
      <c r="P59" s="7">
        <v>4799120</v>
      </c>
      <c r="Q59" s="7">
        <v>2624950.98</v>
      </c>
    </row>
    <row r="60" spans="1:17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17">
        <v>0</v>
      </c>
      <c r="H60" s="7">
        <v>216668</v>
      </c>
      <c r="I60" s="7">
        <v>2141044</v>
      </c>
      <c r="J60" s="7">
        <v>3766044</v>
      </c>
      <c r="K60" s="7">
        <v>4866044</v>
      </c>
      <c r="L60" s="7">
        <v>7336044</v>
      </c>
      <c r="M60" s="7">
        <v>7786044</v>
      </c>
      <c r="N60" s="7">
        <v>6915293</v>
      </c>
      <c r="O60" s="7">
        <v>5169720</v>
      </c>
      <c r="P60" s="7">
        <v>4799120</v>
      </c>
      <c r="Q60" s="7">
        <v>2624950.98</v>
      </c>
    </row>
    <row r="61" spans="1:17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1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</row>
    <row r="62" spans="1:17" ht="15">
      <c r="A62" s="4" t="str">
        <f>"11.1"</f>
        <v>11.1</v>
      </c>
      <c r="B62" s="2" t="s">
        <v>77</v>
      </c>
      <c r="C62" s="7">
        <v>55489003.609999999</v>
      </c>
      <c r="D62" s="7">
        <v>58674052.869999997</v>
      </c>
      <c r="E62" s="7">
        <v>61800584</v>
      </c>
      <c r="F62" s="7">
        <v>61800584</v>
      </c>
      <c r="G62" s="17">
        <v>61439215</v>
      </c>
      <c r="H62" s="7">
        <v>62915230</v>
      </c>
      <c r="I62" s="7">
        <v>64425196</v>
      </c>
      <c r="J62" s="7">
        <v>65971400</v>
      </c>
      <c r="K62" s="7">
        <v>67554714</v>
      </c>
      <c r="L62" s="7">
        <v>69176027</v>
      </c>
      <c r="M62" s="7">
        <v>70836252</v>
      </c>
      <c r="N62" s="7">
        <v>72536322</v>
      </c>
      <c r="O62" s="7">
        <v>74277194</v>
      </c>
      <c r="P62" s="7">
        <v>76059846</v>
      </c>
      <c r="Q62" s="7">
        <v>77885283</v>
      </c>
    </row>
    <row r="63" spans="1:17" ht="30">
      <c r="A63" s="4" t="str">
        <f>"11.2"</f>
        <v>11.2</v>
      </c>
      <c r="B63" s="2" t="s">
        <v>78</v>
      </c>
      <c r="C63" s="7">
        <v>17631882.09</v>
      </c>
      <c r="D63" s="7">
        <v>16542665.130000001</v>
      </c>
      <c r="E63" s="7">
        <v>18387455</v>
      </c>
      <c r="F63" s="7">
        <v>18387455</v>
      </c>
      <c r="G63" s="17">
        <v>18756788</v>
      </c>
      <c r="H63" s="7">
        <v>19206950</v>
      </c>
      <c r="I63" s="7">
        <v>19667917</v>
      </c>
      <c r="J63" s="7">
        <v>20139947</v>
      </c>
      <c r="K63" s="7">
        <v>20623306</v>
      </c>
      <c r="L63" s="7">
        <v>21118265</v>
      </c>
      <c r="M63" s="7">
        <v>21625104</v>
      </c>
      <c r="N63" s="7">
        <v>22144106</v>
      </c>
      <c r="O63" s="7">
        <v>22675565</v>
      </c>
      <c r="P63" s="7">
        <v>23519778</v>
      </c>
      <c r="Q63" s="7">
        <v>23777053</v>
      </c>
    </row>
    <row r="64" spans="1:17" ht="21.95" customHeight="1">
      <c r="A64" s="4" t="str">
        <f>"11.3"</f>
        <v>11.3</v>
      </c>
      <c r="B64" s="2" t="s">
        <v>79</v>
      </c>
      <c r="C64" s="7">
        <v>7905279</v>
      </c>
      <c r="D64" s="7">
        <v>7549221.8399999999</v>
      </c>
      <c r="E64" s="7">
        <v>17535234</v>
      </c>
      <c r="F64" s="7">
        <v>17535234</v>
      </c>
      <c r="G64" s="17">
        <v>13297863</v>
      </c>
      <c r="H64" s="7">
        <v>1376443</v>
      </c>
      <c r="I64" s="7">
        <v>502000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</row>
    <row r="65" spans="1:17" ht="21.95" customHeight="1">
      <c r="A65" s="4" t="str">
        <f>"11.3.1"</f>
        <v>11.3.1</v>
      </c>
      <c r="B65" s="2" t="s">
        <v>80</v>
      </c>
      <c r="C65" s="7">
        <v>4701092</v>
      </c>
      <c r="D65" s="7">
        <v>4642683.1100000003</v>
      </c>
      <c r="E65" s="7">
        <v>14257198</v>
      </c>
      <c r="F65" s="7">
        <v>14257198</v>
      </c>
      <c r="G65" s="17">
        <v>7482469</v>
      </c>
      <c r="H65" s="7">
        <v>896443</v>
      </c>
      <c r="I65" s="7">
        <v>22000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</row>
    <row r="66" spans="1:17" ht="21.95" customHeight="1">
      <c r="A66" s="4" t="str">
        <f>"11.3.2"</f>
        <v>11.3.2</v>
      </c>
      <c r="B66" s="2" t="s">
        <v>81</v>
      </c>
      <c r="C66" s="7">
        <v>3204187</v>
      </c>
      <c r="D66" s="7">
        <v>2906538.73</v>
      </c>
      <c r="E66" s="7">
        <v>3278036</v>
      </c>
      <c r="F66" s="7">
        <v>3278036</v>
      </c>
      <c r="G66" s="17">
        <v>5815394</v>
      </c>
      <c r="H66" s="7">
        <v>500000</v>
      </c>
      <c r="I66" s="7">
        <v>500000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</row>
    <row r="67" spans="1:17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400000</v>
      </c>
      <c r="F67" s="7">
        <v>400000</v>
      </c>
      <c r="G67" s="17">
        <v>11070179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</row>
    <row r="68" spans="1:17" ht="21.95" customHeight="1">
      <c r="A68" s="4" t="str">
        <f>"11.5"</f>
        <v>11.5</v>
      </c>
      <c r="B68" s="2" t="s">
        <v>83</v>
      </c>
      <c r="C68" s="7">
        <v>22457372.07</v>
      </c>
      <c r="D68" s="7">
        <v>16613184.539999999</v>
      </c>
      <c r="E68" s="7">
        <v>22274607</v>
      </c>
      <c r="F68" s="7">
        <v>22274607</v>
      </c>
      <c r="G68" s="17">
        <v>1648776</v>
      </c>
      <c r="H68" s="7">
        <v>13216919</v>
      </c>
      <c r="I68" s="7">
        <v>13491258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</row>
    <row r="69" spans="1:17" ht="21.95" customHeight="1">
      <c r="A69" s="4" t="str">
        <f>"11.6"</f>
        <v>11.6</v>
      </c>
      <c r="B69" s="2" t="s">
        <v>84</v>
      </c>
      <c r="C69" s="7">
        <v>2238511.38</v>
      </c>
      <c r="D69" s="7">
        <v>4983510.1100000003</v>
      </c>
      <c r="E69" s="7">
        <v>4732376</v>
      </c>
      <c r="F69" s="7">
        <v>4732376</v>
      </c>
      <c r="G69" s="17">
        <v>2730394</v>
      </c>
      <c r="H69" s="7">
        <v>500000</v>
      </c>
      <c r="I69" s="7">
        <v>500000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</row>
    <row r="70" spans="1:17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1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</row>
    <row r="71" spans="1:17" ht="30">
      <c r="A71" s="4" t="str">
        <f>"12.1"</f>
        <v>12.1</v>
      </c>
      <c r="B71" s="2" t="s">
        <v>86</v>
      </c>
      <c r="C71" s="7">
        <v>0</v>
      </c>
      <c r="D71" s="7">
        <v>3893268.54</v>
      </c>
      <c r="E71" s="7">
        <v>8333830</v>
      </c>
      <c r="F71" s="7">
        <v>8333830</v>
      </c>
      <c r="G71" s="17">
        <v>7229022</v>
      </c>
      <c r="H71" s="7">
        <v>302803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</row>
    <row r="72" spans="1:17" ht="15">
      <c r="A72" s="4" t="str">
        <f>"12.1.1"</f>
        <v>12.1.1</v>
      </c>
      <c r="B72" s="2" t="s">
        <v>87</v>
      </c>
      <c r="C72" s="7">
        <v>0</v>
      </c>
      <c r="D72" s="7">
        <v>3412737.93</v>
      </c>
      <c r="E72" s="7">
        <v>7360299</v>
      </c>
      <c r="F72" s="7">
        <v>7360299</v>
      </c>
      <c r="G72" s="17">
        <v>6434501</v>
      </c>
      <c r="H72" s="7">
        <v>302803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</row>
    <row r="73" spans="1:17" ht="30">
      <c r="A73" s="4" t="s">
        <v>88</v>
      </c>
      <c r="B73" s="2" t="s">
        <v>89</v>
      </c>
      <c r="C73" s="7">
        <v>0</v>
      </c>
      <c r="D73" s="7">
        <v>3412737.93</v>
      </c>
      <c r="E73" s="7">
        <v>7360299</v>
      </c>
      <c r="F73" s="7">
        <v>7360299</v>
      </c>
      <c r="G73" s="17">
        <v>6434501</v>
      </c>
      <c r="H73" s="7">
        <v>302803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</row>
    <row r="74" spans="1:17" ht="30">
      <c r="A74" s="4" t="str">
        <f>"12.2"</f>
        <v>12.2</v>
      </c>
      <c r="B74" s="2" t="s">
        <v>90</v>
      </c>
      <c r="C74" s="7">
        <v>0</v>
      </c>
      <c r="D74" s="7">
        <v>2903.79</v>
      </c>
      <c r="E74" s="7">
        <v>1830908</v>
      </c>
      <c r="F74" s="7">
        <v>1830908</v>
      </c>
      <c r="G74" s="17">
        <v>2472194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</row>
    <row r="75" spans="1:17" ht="15">
      <c r="A75" s="4" t="str">
        <f>"12.2.1"</f>
        <v>12.2.1</v>
      </c>
      <c r="B75" s="2" t="s">
        <v>91</v>
      </c>
      <c r="C75" s="7">
        <v>0</v>
      </c>
      <c r="D75" s="7">
        <v>2903.79</v>
      </c>
      <c r="E75" s="7">
        <v>1791527</v>
      </c>
      <c r="F75" s="7">
        <v>1791527</v>
      </c>
      <c r="G75" s="17">
        <v>2101364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</row>
    <row r="76" spans="1:17" ht="30">
      <c r="A76" s="4" t="s">
        <v>92</v>
      </c>
      <c r="B76" s="2" t="s">
        <v>93</v>
      </c>
      <c r="C76" s="7">
        <v>0</v>
      </c>
      <c r="D76" s="7">
        <v>0</v>
      </c>
      <c r="E76" s="7">
        <v>1791527</v>
      </c>
      <c r="F76" s="7">
        <v>1791527</v>
      </c>
      <c r="G76" s="17">
        <v>2101364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</row>
    <row r="77" spans="1:17" ht="15">
      <c r="A77" s="4" t="s">
        <v>0</v>
      </c>
      <c r="B77" s="1" t="s">
        <v>1</v>
      </c>
      <c r="C77" s="1" t="s">
        <v>3</v>
      </c>
      <c r="D77" s="1" t="s">
        <v>5</v>
      </c>
      <c r="E77" s="1"/>
      <c r="F77" s="1" t="s">
        <v>6</v>
      </c>
      <c r="G77" s="21" t="s">
        <v>7</v>
      </c>
      <c r="H77" s="1" t="s">
        <v>8</v>
      </c>
      <c r="I77" s="1" t="s">
        <v>9</v>
      </c>
      <c r="J77" s="1" t="s">
        <v>10</v>
      </c>
      <c r="K77" s="1" t="s">
        <v>11</v>
      </c>
      <c r="L77" s="1" t="s">
        <v>12</v>
      </c>
      <c r="M77" s="1" t="s">
        <v>13</v>
      </c>
      <c r="N77" s="1" t="s">
        <v>14</v>
      </c>
      <c r="O77" s="1" t="s">
        <v>15</v>
      </c>
      <c r="P77" s="1" t="s">
        <v>16</v>
      </c>
      <c r="Q77" s="1" t="s">
        <v>17</v>
      </c>
    </row>
    <row r="78" spans="1:17" ht="30">
      <c r="A78" s="4" t="str">
        <f>"12.3"</f>
        <v>12.3</v>
      </c>
      <c r="B78" s="2" t="s">
        <v>94</v>
      </c>
      <c r="C78" s="7">
        <v>0</v>
      </c>
      <c r="D78" s="7">
        <v>4022872.48</v>
      </c>
      <c r="E78" s="7">
        <v>8609381</v>
      </c>
      <c r="F78" s="7">
        <v>8609381</v>
      </c>
      <c r="G78" s="17">
        <v>7734281</v>
      </c>
      <c r="H78" s="7">
        <v>302803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</row>
    <row r="79" spans="1:17" ht="15">
      <c r="A79" s="4" t="str">
        <f>"12.3.1"</f>
        <v>12.3.1</v>
      </c>
      <c r="B79" s="2" t="s">
        <v>95</v>
      </c>
      <c r="C79" s="7">
        <v>0</v>
      </c>
      <c r="D79" s="7">
        <v>3451436.83</v>
      </c>
      <c r="E79" s="7">
        <v>7466541</v>
      </c>
      <c r="F79" s="7">
        <v>7466541</v>
      </c>
      <c r="G79" s="17">
        <v>6815072</v>
      </c>
      <c r="H79" s="7">
        <v>302803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</row>
    <row r="80" spans="1:17" ht="45">
      <c r="A80" s="4" t="str">
        <f>"12.3.2"</f>
        <v>12.3.2</v>
      </c>
      <c r="B80" s="2" t="s">
        <v>96</v>
      </c>
      <c r="C80" s="7">
        <v>0</v>
      </c>
      <c r="D80" s="7">
        <v>3451436.83</v>
      </c>
      <c r="E80" s="7">
        <v>7466541</v>
      </c>
      <c r="F80" s="7">
        <v>7466541</v>
      </c>
      <c r="G80" s="17">
        <v>6815072</v>
      </c>
      <c r="H80" s="7">
        <v>302803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</row>
    <row r="81" spans="1:17" ht="30">
      <c r="A81" s="4" t="str">
        <f>"12.4"</f>
        <v>12.4</v>
      </c>
      <c r="B81" s="2" t="s">
        <v>97</v>
      </c>
      <c r="C81" s="7">
        <v>0</v>
      </c>
      <c r="D81" s="7">
        <v>2136868</v>
      </c>
      <c r="E81" s="7">
        <v>2903274</v>
      </c>
      <c r="F81" s="7">
        <v>2903274</v>
      </c>
      <c r="G81" s="17">
        <v>2450000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</row>
    <row r="82" spans="1:17" ht="15">
      <c r="A82" s="4" t="str">
        <f>"12.4.1"</f>
        <v>12.4.1</v>
      </c>
      <c r="B82" s="2" t="s">
        <v>98</v>
      </c>
      <c r="C82" s="7">
        <v>0</v>
      </c>
      <c r="D82" s="7">
        <v>732343.24</v>
      </c>
      <c r="E82" s="7">
        <v>1791527</v>
      </c>
      <c r="F82" s="7">
        <v>1791527</v>
      </c>
      <c r="G82" s="17">
        <v>1411707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</row>
    <row r="83" spans="1:17" ht="45">
      <c r="A83" s="4" t="str">
        <f>"12.4.2"</f>
        <v>12.4.2</v>
      </c>
      <c r="B83" s="2" t="s">
        <v>99</v>
      </c>
      <c r="C83" s="7">
        <v>0</v>
      </c>
      <c r="D83" s="7">
        <v>732343.24</v>
      </c>
      <c r="E83" s="7">
        <v>1791527</v>
      </c>
      <c r="F83" s="7">
        <v>1791527</v>
      </c>
      <c r="G83" s="17">
        <v>1411707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</row>
    <row r="84" spans="1:17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1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</row>
    <row r="85" spans="1:17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1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</row>
    <row r="86" spans="1:17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1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</row>
    <row r="87" spans="1:17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1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</row>
    <row r="88" spans="1:17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1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</row>
    <row r="89" spans="1:17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1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</row>
    <row r="90" spans="1:17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1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</row>
    <row r="91" spans="1:17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1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</row>
    <row r="92" spans="1:17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1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</row>
    <row r="93" spans="1:17" ht="45">
      <c r="A93" s="4" t="str">
        <f>"14.1"</f>
        <v>14.1</v>
      </c>
      <c r="B93" s="2" t="s">
        <v>109</v>
      </c>
      <c r="C93" s="7">
        <v>6020765.5999999996</v>
      </c>
      <c r="D93" s="7">
        <v>7474702.5999999996</v>
      </c>
      <c r="E93" s="7">
        <v>5608508</v>
      </c>
      <c r="F93" s="7">
        <v>5608508</v>
      </c>
      <c r="G93" s="17">
        <v>6018600</v>
      </c>
      <c r="H93" s="7">
        <v>5916668</v>
      </c>
      <c r="I93" s="7">
        <v>5341044</v>
      </c>
      <c r="J93" s="7">
        <v>5341044</v>
      </c>
      <c r="K93" s="7">
        <v>5341044</v>
      </c>
      <c r="L93" s="7">
        <v>5341044</v>
      </c>
      <c r="M93" s="7">
        <v>5341044</v>
      </c>
      <c r="N93" s="7">
        <v>4470293</v>
      </c>
      <c r="O93" s="7">
        <v>2724720</v>
      </c>
      <c r="P93" s="7">
        <v>2354120</v>
      </c>
      <c r="Q93" s="7">
        <v>950004</v>
      </c>
    </row>
    <row r="94" spans="1:17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1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</row>
    <row r="95" spans="1:17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1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</row>
    <row r="96" spans="1:17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1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</row>
    <row r="97" spans="1:17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1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</row>
    <row r="98" spans="1:17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</row>
    <row r="99" spans="1:17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</row>
    <row r="107" spans="1:17">
      <c r="D107" s="12"/>
      <c r="E107" s="12"/>
    </row>
    <row r="114" spans="7:7">
      <c r="G114" s="12"/>
    </row>
  </sheetData>
  <pageMargins left="0.19685039370078741" right="0.19685039370078741" top="0.74803149606299213" bottom="0.74803149606299213" header="0.31496062992125984" footer="0.31496062992125984"/>
  <pageSetup paperSize="8" scale="50" orientation="landscape" horizontalDpi="4294967293" verticalDpi="0" r:id="rId1"/>
  <headerFooter>
    <oddHeader>&amp;RZałącznik nr 1
do Uchały  nr XXXVI -  402/2013 Rady Powiatu Wołomińskiego 
z dnia 19 grudnia 2013 r.</oddHeader>
  </headerFooter>
  <rowBreaks count="2" manualBreakCount="2">
    <brk id="47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nowy</vt:lpstr>
      <vt:lpstr>1505</vt:lpstr>
      <vt:lpstr>'1505'!Obszar_wydruku</vt:lpstr>
      <vt:lpstr>nowy!Obszar_wydruku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f06</cp:lastModifiedBy>
  <cp:lastPrinted>2013-12-23T14:59:25Z</cp:lastPrinted>
  <dcterms:created xsi:type="dcterms:W3CDTF">2013-03-15T18:14:21Z</dcterms:created>
  <dcterms:modified xsi:type="dcterms:W3CDTF">2013-12-23T14:59:27Z</dcterms:modified>
</cp:coreProperties>
</file>